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aljosa/Downloads/"/>
    </mc:Choice>
  </mc:AlternateContent>
  <xr:revisionPtr revIDLastSave="0" documentId="8_{DCCFEECD-5E44-BA48-8C4E-239A660D4D05}" xr6:coauthVersionLast="47" xr6:coauthVersionMax="47" xr10:uidLastSave="{00000000-0000-0000-0000-000000000000}"/>
  <bookViews>
    <workbookView xWindow="0" yWindow="760" windowWidth="30240" windowHeight="17320" xr2:uid="{00000000-000D-0000-FFFF-FFFF00000000}"/>
  </bookViews>
  <sheets>
    <sheet name="Flex Request" sheetId="1" r:id="rId1"/>
  </sheets>
  <definedNames>
    <definedName name="_xlnm._FilterDatabase" localSheetId="0" hidden="1">'Flex Request'!$F$76:$F$115</definedName>
    <definedName name="Decr_FTE_Info">'Flex Request'!$N$25:$Q$31</definedName>
    <definedName name="Error_Obj">'Flex Request'!$E$13:$E$18</definedName>
    <definedName name="Incr_FTE_Info">'Flex Request'!$F$25:$I$31</definedName>
    <definedName name="_xlnm.Print_Area" localSheetId="0">'Flex Request'!$E$1:$Q$67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  <c r="F100" i="1"/>
  <c r="F102" i="1"/>
  <c r="F85" i="1"/>
  <c r="F104" i="1"/>
  <c r="F105" i="1"/>
  <c r="F106" i="1"/>
  <c r="F110" i="1"/>
  <c r="F111" i="1"/>
  <c r="F79" i="1"/>
  <c r="F97" i="1"/>
  <c r="F96" i="1"/>
  <c r="G5" i="1"/>
  <c r="W18" i="1"/>
  <c r="R18" i="1" s="1"/>
  <c r="W17" i="1"/>
  <c r="R17" i="1" s="1"/>
  <c r="W16" i="1"/>
  <c r="Y16" i="1" s="1"/>
  <c r="W15" i="1"/>
  <c r="R15" i="1" s="1"/>
  <c r="W14" i="1"/>
  <c r="R14" i="1" s="1"/>
  <c r="W13" i="1"/>
  <c r="R13" i="1" s="1"/>
  <c r="V14" i="1"/>
  <c r="X14" i="1" s="1"/>
  <c r="V15" i="1"/>
  <c r="E15" i="1" s="1"/>
  <c r="V16" i="1"/>
  <c r="E16" i="1" s="1"/>
  <c r="V17" i="1"/>
  <c r="E17" i="1" s="1"/>
  <c r="V18" i="1"/>
  <c r="X18" i="1" s="1"/>
  <c r="V13" i="1"/>
  <c r="E13" i="1" s="1"/>
  <c r="F108" i="1"/>
  <c r="Y15" i="1"/>
  <c r="Y13" i="1"/>
  <c r="X15" i="1"/>
  <c r="A14" i="1"/>
  <c r="A15" i="1"/>
  <c r="A16" i="1"/>
  <c r="A17" i="1"/>
  <c r="A18" i="1"/>
  <c r="A13" i="1"/>
  <c r="Q32" i="1"/>
  <c r="I32" i="1"/>
  <c r="H7" i="1"/>
  <c r="H32" i="1"/>
  <c r="P32" i="1"/>
  <c r="J20" i="1"/>
  <c r="E50" i="1"/>
  <c r="O49" i="1"/>
  <c r="R12" i="1"/>
  <c r="A20" i="1"/>
  <c r="F112" i="1"/>
  <c r="F107" i="1"/>
  <c r="F91" i="1"/>
  <c r="F109" i="1"/>
  <c r="F115" i="1"/>
  <c r="F113" i="1"/>
  <c r="F88" i="1"/>
  <c r="F114" i="1"/>
  <c r="T30" i="1"/>
  <c r="T29" i="1"/>
  <c r="T28" i="1"/>
  <c r="T27" i="1"/>
  <c r="T26" i="1"/>
  <c r="C30" i="1"/>
  <c r="C29" i="1"/>
  <c r="C28" i="1"/>
  <c r="C27" i="1"/>
  <c r="C26" i="1"/>
  <c r="J5" i="1"/>
  <c r="C13" i="1"/>
  <c r="T25" i="1"/>
  <c r="C25" i="1"/>
  <c r="T14" i="1"/>
  <c r="T15" i="1"/>
  <c r="T16" i="1"/>
  <c r="T17" i="1"/>
  <c r="T18" i="1"/>
  <c r="T13" i="1"/>
  <c r="C14" i="1"/>
  <c r="C15" i="1"/>
  <c r="C16" i="1"/>
  <c r="C17" i="1"/>
  <c r="C18" i="1"/>
  <c r="I20" i="1"/>
  <c r="F78" i="1"/>
  <c r="F80" i="1"/>
  <c r="F82" i="1"/>
  <c r="F81" i="1"/>
  <c r="F77" i="1"/>
  <c r="F83" i="1"/>
  <c r="F84" i="1"/>
  <c r="F86" i="1"/>
  <c r="F87" i="1"/>
  <c r="F89" i="1"/>
  <c r="F90" i="1"/>
  <c r="F93" i="1"/>
  <c r="F92" i="1"/>
  <c r="F99" i="1"/>
  <c r="F98" i="1"/>
  <c r="F94" i="1"/>
  <c r="F101" i="1"/>
  <c r="F103" i="1"/>
  <c r="F76" i="1"/>
  <c r="E52" i="1"/>
  <c r="Q20" i="1"/>
  <c r="O20" i="1"/>
  <c r="N21" i="1"/>
  <c r="Q6" i="1"/>
  <c r="Y17" i="1" l="1"/>
  <c r="O9" i="1"/>
  <c r="O6" i="1"/>
  <c r="X16" i="1"/>
  <c r="Y14" i="1"/>
  <c r="Y18" i="1"/>
  <c r="E18" i="1"/>
  <c r="E14" i="1"/>
  <c r="H8" i="1" s="1"/>
  <c r="R16" i="1"/>
  <c r="O7" i="1" s="1"/>
  <c r="X17" i="1"/>
  <c r="X13" i="1"/>
  <c r="F8" i="1" l="1"/>
  <c r="X20" i="1"/>
  <c r="F20" i="1" s="1"/>
  <c r="O8" i="1"/>
  <c r="H9" i="1"/>
  <c r="F7" i="1"/>
  <c r="Y20" i="1"/>
  <c r="Q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Judd</author>
  </authors>
  <commentList>
    <comment ref="F103" authorId="0" shapeId="0" xr:uid="{00000000-0006-0000-0000-000001000000}">
      <text>
        <r>
          <rPr>
            <b/>
            <sz val="10"/>
            <color indexed="10"/>
            <rFont val="Arial"/>
            <family val="2"/>
          </rPr>
          <t xml:space="preserve">For Use </t>
        </r>
        <r>
          <rPr>
            <b/>
            <u/>
            <sz val="10"/>
            <color indexed="10"/>
            <rFont val="Arial"/>
            <family val="2"/>
          </rPr>
          <t>Only</t>
        </r>
        <r>
          <rPr>
            <b/>
            <sz val="10"/>
            <color indexed="10"/>
            <rFont val="Arial"/>
            <family val="2"/>
          </rPr>
          <t xml:space="preserve"> with
account 2-80545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<sst xmlns="http://schemas.openxmlformats.org/spreadsheetml/2006/main" count="115" uniqueCount="101">
  <si>
    <t>The University of North Carolina at Greensboro</t>
  </si>
  <si>
    <t>Financial Planning and Budgets</t>
  </si>
  <si>
    <t>Budget Flexibility Request</t>
  </si>
  <si>
    <t xml:space="preserve">Prepared by: </t>
  </si>
  <si>
    <t xml:space="preserve">Date: </t>
  </si>
  <si>
    <t>Budget Action Requested:</t>
  </si>
  <si>
    <t>Increase</t>
  </si>
  <si>
    <t>Decrease</t>
  </si>
  <si>
    <t>Amount</t>
  </si>
  <si>
    <t>Positions Changed:</t>
  </si>
  <si>
    <t>Number</t>
  </si>
  <si>
    <t>FTE</t>
  </si>
  <si>
    <t>Title</t>
  </si>
  <si>
    <t>Explanation/Justification:</t>
  </si>
  <si>
    <t>If this request is approved, what will be accomplished that otherwise would not be done? How does this request benefit our students or other aspects of the University?</t>
  </si>
  <si>
    <t xml:space="preserve"> Check the Type of Request:</t>
  </si>
  <si>
    <t xml:space="preserve">  Permanent Change 8</t>
  </si>
  <si>
    <t>1 Strengthen Undergraduate Instruction &amp; Graduation Rates</t>
  </si>
  <si>
    <t xml:space="preserve">Approved:  </t>
  </si>
  <si>
    <t xml:space="preserve">  Temporary Change 9</t>
  </si>
  <si>
    <t>2 Strengthen Graduate Instruction &amp; Research</t>
  </si>
  <si>
    <t>3 Expand Library Collections &amp; Improve Library Services</t>
  </si>
  <si>
    <t>4 Upgrading Classroom laboratories, including replacing equipment</t>
  </si>
  <si>
    <t xml:space="preserve">Fiscal Year: </t>
  </si>
  <si>
    <t>5 Enhancing Physical facilities (other than classrooms and laboratories)</t>
  </si>
  <si>
    <t>6 Expanding computing, information resources and telecommunication capabilities</t>
  </si>
  <si>
    <t>Reference Number:</t>
  </si>
  <si>
    <t xml:space="preserve"> </t>
  </si>
  <si>
    <t>7 Strengthen Student support services</t>
  </si>
  <si>
    <t>8 Improve administrative services infrastructure</t>
  </si>
  <si>
    <t>9 Enhance student financial aid programs</t>
  </si>
  <si>
    <t>0 Strengthen targeted program areas</t>
  </si>
  <si>
    <t>A 1% Reversion Reallocation</t>
  </si>
  <si>
    <t>Is FTE changed by this Flexibility Revision?</t>
  </si>
  <si>
    <t>Yes</t>
  </si>
  <si>
    <t>No</t>
  </si>
  <si>
    <t>For Budget Office Use</t>
  </si>
  <si>
    <t>X</t>
  </si>
  <si>
    <t>Reason*</t>
  </si>
  <si>
    <t>*Reason Descriptions (enter in column above)</t>
  </si>
  <si>
    <t>Do Not Enter Below this Line</t>
  </si>
  <si>
    <t>EPA Regular Salaries</t>
  </si>
  <si>
    <t>SPA Regular Salaries</t>
  </si>
  <si>
    <t>EPA Academic Salaries</t>
  </si>
  <si>
    <t>Non-Student Reg Wages</t>
  </si>
  <si>
    <t>Student Regular Wages</t>
  </si>
  <si>
    <t>Social Security</t>
  </si>
  <si>
    <t>State Retirement</t>
  </si>
  <si>
    <t>Medical Insurance</t>
  </si>
  <si>
    <t>TIAA Optional Retirement</t>
  </si>
  <si>
    <t>Academic Services</t>
  </si>
  <si>
    <t>Utilities</t>
  </si>
  <si>
    <t>Appropriated Grants</t>
  </si>
  <si>
    <t>Unemployment Comp</t>
  </si>
  <si>
    <t>Disability Benefits</t>
  </si>
  <si>
    <t>SPA Overtime Payment</t>
  </si>
  <si>
    <t>SPA Premium Payment</t>
  </si>
  <si>
    <t>SPA Longevity</t>
  </si>
  <si>
    <t>Provost/Vice Chancellor     Date</t>
  </si>
  <si>
    <t>Dean / Associate Provost/VC       Date</t>
  </si>
  <si>
    <t xml:space="preserve">Reviewed by:  </t>
  </si>
  <si>
    <t>Financial Planning &amp; Budgets     Date</t>
  </si>
  <si>
    <t>Recommended by:</t>
  </si>
  <si>
    <t xml:space="preserve">Date     </t>
  </si>
  <si>
    <t xml:space="preserve">(Identify: </t>
  </si>
  <si>
    <t>)</t>
  </si>
  <si>
    <t>Error Messages Only</t>
  </si>
  <si>
    <t>Transfer to CI Code</t>
  </si>
  <si>
    <t>Traineeship-Stipends</t>
  </si>
  <si>
    <t>Other Personnel-Taxable</t>
  </si>
  <si>
    <t>Trf Retained Receipt</t>
  </si>
  <si>
    <t>Other Inter-Trans</t>
  </si>
  <si>
    <t>Trf OSC DCAP/NC</t>
  </si>
  <si>
    <t>Law Officers' Retirement</t>
  </si>
  <si>
    <t>Mandatory Intra Transfer</t>
  </si>
  <si>
    <t>2006-07</t>
  </si>
  <si>
    <t>Ext. #:</t>
  </si>
  <si>
    <t>2007-08</t>
  </si>
  <si>
    <t>Grad Asst Tuitition Awds</t>
  </si>
  <si>
    <t>2008-09</t>
  </si>
  <si>
    <t>2009-10</t>
  </si>
  <si>
    <t>Other Educ Award</t>
  </si>
  <si>
    <t>Oth Fin/Aid Transfer</t>
  </si>
  <si>
    <t>Fund</t>
  </si>
  <si>
    <t>Account/Description</t>
  </si>
  <si>
    <t>Organization:</t>
  </si>
  <si>
    <t>__ __ __ __ __ __ __</t>
  </si>
  <si>
    <t>(Rev 08/06)</t>
  </si>
  <si>
    <t>Purchase Contractual Services</t>
  </si>
  <si>
    <t>SPA Law Enforcement Officers Salary</t>
  </si>
  <si>
    <t>UNC Campus Scholarships</t>
  </si>
  <si>
    <t>Loan Program Transfer Out</t>
  </si>
  <si>
    <t>Other Operating Expense</t>
  </si>
  <si>
    <t>Purchased Services</t>
  </si>
  <si>
    <t>Library Books</t>
  </si>
  <si>
    <t>Property, Plant &amp; Equipment</t>
  </si>
  <si>
    <t xml:space="preserve">Supplies </t>
  </si>
  <si>
    <t>Workers Comp</t>
  </si>
  <si>
    <t>General Travel</t>
  </si>
  <si>
    <t>Purchases for Resale</t>
  </si>
  <si>
    <t xml:space="preserve">  101010     EPA Regular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</si>
</sst>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-#####"/>
    <numFmt numFmtId="165" formatCode="&quot;$&quot;\ \ #,##0\ "/>
    <numFmt numFmtId="166" formatCode="#######"/>
    <numFmt numFmtId="167" formatCode="0.00_);\(0.00\)"/>
    <numFmt numFmtId="168" formatCode="#"/>
    <numFmt numFmtId="169" formatCode="#\-####"/>
  </numFmts>
  <fonts count="30" x14ac:knownFonts="1">
    <font>
      <sz val="10"/>
      <name val="Geneva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i/>
      <u/>
      <sz val="9"/>
      <name val="Arial"/>
      <family val="2"/>
    </font>
    <font>
      <i/>
      <sz val="9"/>
      <name val="Arial"/>
      <family val="2"/>
    </font>
    <font>
      <b/>
      <u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/>
      <sz val="10"/>
      <color indexed="43"/>
      <name val="Arial"/>
      <family val="2"/>
    </font>
    <font>
      <sz val="9"/>
      <color indexed="43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</font>
    <font>
      <sz val="9"/>
      <name val="Geneva"/>
    </font>
    <font>
      <b/>
      <i/>
      <sz val="10"/>
      <color indexed="14"/>
      <name val="Arial"/>
      <family val="2"/>
    </font>
  </fonts>
  <fills count="10">
    <fill>
      <patternFill patternType="none"/>
    </fill>
    <fill>
      <patternFill patternType="gray125"/>
    </fill>
    <fill>
      <patternFill patternType="lightGray">
        <fgColor indexed="43"/>
      </patternFill>
    </fill>
    <fill>
      <patternFill patternType="gray125">
        <fgColor indexed="40"/>
      </patternFill>
    </fill>
    <fill>
      <patternFill patternType="gray0625">
        <fgColor indexed="11"/>
      </patternFill>
    </fill>
    <fill>
      <patternFill patternType="solid">
        <fgColor indexed="65"/>
        <bgColor indexed="11"/>
      </patternFill>
    </fill>
    <fill>
      <patternFill patternType="lightUp"/>
    </fill>
    <fill>
      <patternFill patternType="solid">
        <fgColor indexed="10"/>
        <bgColor indexed="10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14" fontId="3" fillId="0" borderId="1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165" fontId="1" fillId="0" borderId="0" xfId="0" applyNumberFormat="1" applyFont="1"/>
    <xf numFmtId="0" fontId="1" fillId="0" borderId="1" xfId="0" applyFont="1" applyBorder="1"/>
    <xf numFmtId="0" fontId="6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3" fontId="9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2" borderId="5" xfId="0" applyFont="1" applyFill="1" applyBorder="1" applyAlignment="1">
      <alignment horizontal="centerContinuous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7" fillId="3" borderId="5" xfId="0" applyFont="1" applyFill="1" applyBorder="1"/>
    <xf numFmtId="0" fontId="0" fillId="3" borderId="0" xfId="0" applyFill="1"/>
    <xf numFmtId="0" fontId="0" fillId="3" borderId="7" xfId="0" applyFill="1" applyBorder="1"/>
    <xf numFmtId="0" fontId="1" fillId="4" borderId="3" xfId="0" applyFont="1" applyFill="1" applyBorder="1" applyAlignment="1">
      <alignment horizontal="centerContinuous"/>
    </xf>
    <xf numFmtId="0" fontId="1" fillId="4" borderId="8" xfId="0" applyFont="1" applyFill="1" applyBorder="1" applyAlignment="1">
      <alignment horizontal="centerContinuous"/>
    </xf>
    <xf numFmtId="0" fontId="1" fillId="4" borderId="5" xfId="0" applyFont="1" applyFill="1" applyBorder="1"/>
    <xf numFmtId="0" fontId="1" fillId="5" borderId="7" xfId="0" applyFont="1" applyFill="1" applyBorder="1"/>
    <xf numFmtId="0" fontId="8" fillId="4" borderId="5" xfId="0" applyFont="1" applyFill="1" applyBorder="1" applyAlignment="1">
      <alignment horizontal="centerContinuous"/>
    </xf>
    <xf numFmtId="0" fontId="8" fillId="4" borderId="7" xfId="0" applyFont="1" applyFill="1" applyBorder="1" applyAlignment="1">
      <alignment horizontal="centerContinuous"/>
    </xf>
    <xf numFmtId="0" fontId="1" fillId="4" borderId="7" xfId="0" applyFont="1" applyFill="1" applyBorder="1"/>
    <xf numFmtId="0" fontId="2" fillId="4" borderId="6" xfId="0" applyFont="1" applyFill="1" applyBorder="1" applyAlignment="1">
      <alignment horizontal="centerContinuous"/>
    </xf>
    <xf numFmtId="0" fontId="2" fillId="4" borderId="9" xfId="0" applyFont="1" applyFill="1" applyBorder="1" applyAlignment="1">
      <alignment horizontal="centerContinuous"/>
    </xf>
    <xf numFmtId="0" fontId="10" fillId="6" borderId="3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7" fillId="6" borderId="6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9" xfId="0" applyFont="1" applyFill="1" applyBorder="1"/>
    <xf numFmtId="0" fontId="16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165" fontId="2" fillId="0" borderId="0" xfId="0" applyNumberFormat="1" applyFont="1"/>
    <xf numFmtId="0" fontId="24" fillId="0" borderId="0" xfId="0" applyFont="1"/>
    <xf numFmtId="0" fontId="9" fillId="0" borderId="4" xfId="0" applyFont="1" applyBorder="1" applyAlignment="1">
      <alignment horizontal="center"/>
    </xf>
    <xf numFmtId="0" fontId="5" fillId="7" borderId="0" xfId="0" applyFont="1" applyFill="1"/>
    <xf numFmtId="0" fontId="1" fillId="7" borderId="0" xfId="0" applyFont="1" applyFill="1"/>
    <xf numFmtId="0" fontId="8" fillId="0" borderId="0" xfId="0" applyFont="1"/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 vertical="center" shrinkToFit="1"/>
    </xf>
    <xf numFmtId="165" fontId="7" fillId="0" borderId="2" xfId="0" applyNumberFormat="1" applyFont="1" applyBorder="1" applyAlignment="1" applyProtection="1">
      <alignment horizontal="right"/>
      <protection locked="0"/>
    </xf>
    <xf numFmtId="165" fontId="7" fillId="0" borderId="11" xfId="0" applyNumberFormat="1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  <protection locked="0"/>
    </xf>
    <xf numFmtId="1" fontId="7" fillId="0" borderId="7" xfId="0" applyNumberFormat="1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3" xfId="0" applyFont="1" applyBorder="1" applyAlignment="1" applyProtection="1">
      <alignment horizontal="center"/>
      <protection locked="0"/>
    </xf>
    <xf numFmtId="166" fontId="20" fillId="0" borderId="0" xfId="0" applyNumberFormat="1" applyFont="1"/>
    <xf numFmtId="0" fontId="1" fillId="8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39" fontId="7" fillId="0" borderId="2" xfId="0" applyNumberFormat="1" applyFont="1" applyBorder="1" applyAlignment="1" applyProtection="1">
      <alignment horizontal="center"/>
      <protection locked="0"/>
    </xf>
    <xf numFmtId="3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7" fillId="0" borderId="9" xfId="0" applyFont="1" applyBorder="1"/>
    <xf numFmtId="16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5" fontId="7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/>
    <xf numFmtId="1" fontId="24" fillId="0" borderId="0" xfId="0" applyNumberFormat="1" applyFont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7" fillId="0" borderId="0" xfId="0" applyNumberFormat="1" applyFont="1"/>
    <xf numFmtId="168" fontId="29" fillId="0" borderId="0" xfId="0" applyNumberFormat="1" applyFont="1"/>
    <xf numFmtId="168" fontId="29" fillId="0" borderId="0" xfId="0" applyNumberFormat="1" applyFont="1" applyAlignment="1">
      <alignment horizontal="right"/>
    </xf>
    <xf numFmtId="0" fontId="1" fillId="9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7" fillId="3" borderId="5" xfId="0" applyFont="1" applyFill="1" applyBorder="1"/>
    <xf numFmtId="0" fontId="0" fillId="3" borderId="0" xfId="0" applyFill="1"/>
    <xf numFmtId="0" fontId="0" fillId="3" borderId="7" xfId="0" applyFill="1" applyBorder="1"/>
    <xf numFmtId="0" fontId="2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20" fillId="0" borderId="10" xfId="0" applyNumberFormat="1" applyFont="1" applyBorder="1" applyAlignment="1">
      <alignment horizontal="center" shrinkToFit="1"/>
    </xf>
    <xf numFmtId="14" fontId="1" fillId="0" borderId="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169" fontId="7" fillId="0" borderId="1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9" fillId="3" borderId="5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</cellXfs>
  <cellStyles count="1">
    <cellStyle name="Normal" xfId="0" builtinId="0"/>
  </cellStyles>
  <dxfs count="20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ont>
        <b/>
        <i/>
        <condense val="0"/>
        <extend val="0"/>
        <color indexed="10"/>
      </font>
      <fill>
        <patternFill>
          <bgColor indexed="13"/>
        </patternFill>
      </fill>
    </dxf>
    <dxf>
      <font>
        <b/>
        <i/>
        <condense val="0"/>
        <extend val="0"/>
        <color indexed="10"/>
      </font>
      <fill>
        <patternFill>
          <bgColor indexed="13"/>
        </patternFill>
      </fill>
    </dxf>
    <dxf>
      <font>
        <b/>
        <i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/>
        <condense val="0"/>
        <extend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15"/>
  <sheetViews>
    <sheetView tabSelected="1" workbookViewId="0">
      <selection activeCell="G6" sqref="G6"/>
    </sheetView>
  </sheetViews>
  <sheetFormatPr baseColWidth="10" defaultColWidth="10.7109375" defaultRowHeight="13" x14ac:dyDescent="0.15"/>
  <cols>
    <col min="1" max="1" width="2.85546875" style="2" customWidth="1"/>
    <col min="2" max="2" width="2.7109375" style="2" customWidth="1"/>
    <col min="3" max="3" width="14.42578125" style="2" customWidth="1"/>
    <col min="4" max="4" width="2.7109375" style="2" customWidth="1"/>
    <col min="5" max="5" width="2.7109375" style="10" customWidth="1"/>
    <col min="6" max="6" width="14.7109375" style="2" customWidth="1"/>
    <col min="7" max="7" width="27.7109375" style="2" customWidth="1"/>
    <col min="8" max="8" width="8.7109375" style="2" customWidth="1"/>
    <col min="9" max="9" width="11" style="2" customWidth="1"/>
    <col min="10" max="10" width="5.7109375" style="2" customWidth="1"/>
    <col min="11" max="11" width="7.7109375" style="2" customWidth="1"/>
    <col min="12" max="13" width="5.7109375" style="2" customWidth="1"/>
    <col min="14" max="14" width="14.7109375" style="2" customWidth="1"/>
    <col min="15" max="15" width="27.7109375" style="2" customWidth="1"/>
    <col min="16" max="16" width="8.7109375" style="2" customWidth="1"/>
    <col min="17" max="17" width="10.7109375" style="2" customWidth="1"/>
    <col min="18" max="19" width="2.7109375" style="2" customWidth="1"/>
    <col min="20" max="20" width="14.42578125" style="2" customWidth="1"/>
    <col min="21" max="21" width="2.7109375" style="2" customWidth="1"/>
    <col min="22" max="16384" width="10.7109375" style="2"/>
  </cols>
  <sheetData>
    <row r="1" spans="1:25" x14ac:dyDescent="0.15">
      <c r="E1" s="1" t="s">
        <v>87</v>
      </c>
    </row>
    <row r="2" spans="1:25" s="3" customFormat="1" ht="20" customHeight="1" x14ac:dyDescent="0.15">
      <c r="E2" s="139" t="s">
        <v>0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24"/>
    </row>
    <row r="3" spans="1:25" s="3" customFormat="1" ht="12.75" customHeight="1" x14ac:dyDescent="0.15">
      <c r="E3" s="139" t="s">
        <v>1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24"/>
    </row>
    <row r="4" spans="1:25" s="4" customFormat="1" ht="16" x14ac:dyDescent="0.2">
      <c r="E4" s="140" t="s">
        <v>2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08"/>
    </row>
    <row r="5" spans="1:25" s="4" customFormat="1" x14ac:dyDescent="0.15">
      <c r="E5" s="5"/>
      <c r="G5" s="81" t="str">
        <f>IF(G6=0,"Please enter Organization"," ")</f>
        <v>Please enter Organization</v>
      </c>
      <c r="J5" s="82" t="str">
        <f>IF(J6=0,"Please enter Preparer"," ")</f>
        <v>Please enter Preparer</v>
      </c>
      <c r="K5" s="81"/>
      <c r="L5" s="81"/>
      <c r="M5" s="81"/>
    </row>
    <row r="6" spans="1:25" s="8" customFormat="1" x14ac:dyDescent="0.15">
      <c r="C6" s="81"/>
      <c r="E6" s="6"/>
      <c r="F6" s="7" t="s">
        <v>85</v>
      </c>
      <c r="G6" s="86"/>
      <c r="I6" s="7" t="s">
        <v>3</v>
      </c>
      <c r="J6" s="144"/>
      <c r="K6" s="144"/>
      <c r="L6" s="144"/>
      <c r="M6" s="144"/>
      <c r="N6" s="2"/>
      <c r="O6" s="81" t="str">
        <f>IF(R13="^","^ Object for 280999 only",IF(R14="^","^ Object for 280999 only",IF(R15="^","^ Object for 280999 only",IF(R16="^","^ Object for 280999 only",IF(R17="^","^ Object for 280999 only",IF(R18="^","^ Object for 280999 only"," "))))))</f>
        <v xml:space="preserve"> </v>
      </c>
      <c r="P6" s="7" t="s">
        <v>4</v>
      </c>
      <c r="Q6" s="9">
        <f ca="1">TODAY()</f>
        <v>43683</v>
      </c>
      <c r="R6" s="109"/>
    </row>
    <row r="7" spans="1:25" x14ac:dyDescent="0.15">
      <c r="F7" s="81" t="str">
        <f>IF(E13="***","***Use 999 rather than Dept.",IF(E14="***","***Use 999 rather than Dept.",IF(E15="***","***Use 999 rather than Dept.",IF(E16="***","***Use 999 rather than Dept.",IF(E17="***","***Use 999 rather than Dept.",IF(E18="***","***Use 999 rather than Dept."," "))))))</f>
        <v xml:space="preserve"> </v>
      </c>
      <c r="H7" s="82" t="str">
        <f>IF(J8=0,"Please enter Extension # (last 5 digits, for example 4####)"," ")</f>
        <v>Please enter Extension # (last 5 digits, for example 4####)</v>
      </c>
      <c r="O7" s="81" t="str">
        <f>IF(R13="***","***Use 999 rather than Dept.",IF(R14="***","***Use 999 rather than Dept.",IF(R15="***","***Use 999 rather than Dept.",IF(R16="***","***Use 999 rather than Dept.",IF(R17="***","***Use 999 rather than Dept.",IF(R18="***","***Use 999 rather than Dept."," "))))))</f>
        <v xml:space="preserve"> </v>
      </c>
    </row>
    <row r="8" spans="1:25" x14ac:dyDescent="0.15">
      <c r="F8" s="81" t="str">
        <f>IF(E13="^","^ Object for 280999 only",IF(E14="^","^ Object for 280999 only",IF(E15="^","^ Object for 280999 only",IF(E16="^","^ Object for 280999 only",IF(E17="^","^ Object for 280999 only",IF(E18="^","^Object for 280999 only"," "))))))</f>
        <v xml:space="preserve"> </v>
      </c>
      <c r="H8" s="81" t="str">
        <f>IF(E13="*","* 1310 cannot be used with this account",IF(E14="*","* 1310 cannot be used with this account",IF(E15="*","* 1310 cannot be used with this account",IF(E16="*","* 1310 cannot be used with this account",IF(E17="*","* 1310 cannot be used with this account",IF(E18="*","* 1310 cannot be used with this account"," "))))))</f>
        <v xml:space="preserve"> </v>
      </c>
      <c r="I8" s="7" t="s">
        <v>76</v>
      </c>
      <c r="J8" s="145"/>
      <c r="K8" s="145"/>
      <c r="O8" s="81" t="str">
        <f>IF(R13="*","* 1310 cannot be used with this account",IF(R14="*","* 1310 cannot be used with this account",IF(R15="*","* 1310 cannot be used with this account",IF(R16="*","* 1310 cannot be used with this account",IF(R17="*","* 1310 cannot be used with this account",IF(R18="*","* 1310 cannot be used with this account"," "))))))</f>
        <v xml:space="preserve"> </v>
      </c>
    </row>
    <row r="9" spans="1:25" ht="12.75" customHeight="1" x14ac:dyDescent="0.15">
      <c r="C9" s="131" t="s">
        <v>66</v>
      </c>
      <c r="E9" s="10" t="s">
        <v>5</v>
      </c>
      <c r="H9" s="81" t="str">
        <f>IF(E13="**","** Object for 2-80545 or 2-80553 only",IF(E14="**","** Object for 2-80545 or 2-80553 only",IF(E15="**","** Object for 2-80545 or 2-80553 only",IF(E16="**","** Object for 2-80545 or 2-80553 only",IF(E17="**","** Object for 2-80545 or 2-80553 only",IF(E18="**","** Object for 2-80545 or 2-80553 only"," "))))))</f>
        <v xml:space="preserve"> </v>
      </c>
      <c r="O9" s="81" t="str">
        <f>IF(R13="**","** Object for 2-80545 or 2-80553 only",IF(R14="**","** Object for 2-80545 or 2-80553 only",IF(R15="**","** Object for 2-80545 or 2-80553 only",IF(R16="**","** Object for 2-80545 or 2-80553 only",IF(R17="**","** Object for 2-80545 or 2-80553 only",IF(R18="**","** Object for 2-80545 or 2-80553 only"," "))))))</f>
        <v xml:space="preserve"> </v>
      </c>
      <c r="T9" s="131" t="s">
        <v>66</v>
      </c>
    </row>
    <row r="10" spans="1:25" s="11" customFormat="1" ht="5" customHeight="1" x14ac:dyDescent="0.15">
      <c r="C10" s="131"/>
      <c r="E10" s="10"/>
      <c r="G10" s="12"/>
      <c r="H10" s="12"/>
      <c r="K10" s="83"/>
      <c r="L10" s="83"/>
      <c r="M10" s="83"/>
      <c r="O10" s="12"/>
      <c r="T10" s="131"/>
    </row>
    <row r="11" spans="1:25" s="11" customFormat="1" x14ac:dyDescent="0.15">
      <c r="C11" s="131"/>
      <c r="E11" s="5"/>
      <c r="F11" s="135" t="s">
        <v>6</v>
      </c>
      <c r="G11" s="136"/>
      <c r="H11" s="136"/>
      <c r="I11" s="137"/>
      <c r="J11" s="141" t="s">
        <v>36</v>
      </c>
      <c r="K11" s="142"/>
      <c r="L11" s="142"/>
      <c r="M11" s="143"/>
      <c r="N11" s="135" t="s">
        <v>7</v>
      </c>
      <c r="O11" s="136"/>
      <c r="P11" s="136"/>
      <c r="Q11" s="137"/>
      <c r="R11" s="110"/>
      <c r="T11" s="131"/>
    </row>
    <row r="12" spans="1:25" s="15" customFormat="1" x14ac:dyDescent="0.15">
      <c r="A12" s="11"/>
      <c r="B12" s="95"/>
      <c r="C12" s="95"/>
      <c r="D12" s="95"/>
      <c r="E12" s="5"/>
      <c r="F12" s="70" t="s">
        <v>83</v>
      </c>
      <c r="G12" s="66" t="s">
        <v>84</v>
      </c>
      <c r="H12" s="13" t="s">
        <v>38</v>
      </c>
      <c r="I12" s="31" t="s">
        <v>8</v>
      </c>
      <c r="J12" s="35"/>
      <c r="K12" s="158"/>
      <c r="L12" s="159"/>
      <c r="M12" s="160"/>
      <c r="N12" s="13" t="s">
        <v>83</v>
      </c>
      <c r="O12" s="146" t="s">
        <v>84</v>
      </c>
      <c r="P12" s="147"/>
      <c r="Q12" s="14" t="s">
        <v>8</v>
      </c>
      <c r="R12" s="96" t="str">
        <f>IF(AND(AI12="1310",S12&gt;208999),"*",IF(AND(AI12="3300",S12&lt;&gt;280545),"**",IF(AND(MID(AI12,3,1)="8",MID(S12,1,3)&lt;&gt;"280"),"^",IF(AND(MID(AI12,1,2)="18",MID(S12,4,3)&lt;&gt;"999"),"***"," "))))</f>
        <v xml:space="preserve"> </v>
      </c>
      <c r="S12" s="95"/>
      <c r="T12" s="95"/>
      <c r="U12" s="95"/>
    </row>
    <row r="13" spans="1:25" s="8" customFormat="1" ht="14" x14ac:dyDescent="0.2">
      <c r="A13" s="73" t="str">
        <f t="shared" ref="A13:A18" si="0">IF(AND(H13=0,ISNONTEXT(H13),ISNUMBER(H13),ISBLANK($L$64)),"#", " ")</f>
        <v xml:space="preserve"> </v>
      </c>
      <c r="B13" s="95"/>
      <c r="C13" s="94" t="str">
        <f t="shared" ref="C13:C18" si="1">IF(ISBLANK(I13)," ",IF(ISBLANK(F13),"Enter Account",IF(ISBLANK(G13),"Enter Object",IF(ISBLANK(H13),"Enter Reason"," "))))</f>
        <v xml:space="preserve"> </v>
      </c>
      <c r="D13" s="95"/>
      <c r="E13" s="96" t="str">
        <f t="shared" ref="E13:E18" si="2">IF(AND(V13="1310",F13&gt;208999),"*",IF(AND(V13="3300",F13&lt;&gt;280545,F13&lt;&gt;280553),"**",IF(AND(V13="1880",MID(F13,1,3)&lt;&gt;"280"),"^",IF(AND(MID(V13,1,2)="18",MID(F13,4,3)&lt;&gt;"999",MID(F13,4,3)&lt;&gt;"973"),"***"," "))))</f>
        <v xml:space="preserve"> </v>
      </c>
      <c r="F13" s="87"/>
      <c r="G13" s="116" t="s">
        <v>100</v>
      </c>
      <c r="H13" s="88"/>
      <c r="I13" s="84"/>
      <c r="J13" s="36"/>
      <c r="K13" s="128"/>
      <c r="L13" s="129"/>
      <c r="M13" s="130"/>
      <c r="N13" s="118"/>
      <c r="O13" s="117" t="s">
        <v>100</v>
      </c>
      <c r="Q13" s="84"/>
      <c r="R13" s="96" t="str">
        <f t="shared" ref="R13:R18" si="3">IF(AND(W13="1310",N13&gt;208999),"*",IF(AND(W13="3300",N13&lt;&gt;280545,N13&lt;&gt;280553),"**",IF(AND(W13="1880",MID(N13,1,3)&lt;&gt;"280"),"^",IF(AND(MID(W13,1,2)="18",MID(N13,4,3)&lt;&gt;"999",MID(N13,4,3)&lt;&gt;"973"),"***"," "))))</f>
        <v xml:space="preserve"> </v>
      </c>
      <c r="S13" s="95"/>
      <c r="T13" s="94" t="str">
        <f t="shared" ref="T13:T18" si="4">IF(ISBLANK(Q13)," ",IF(ISBLANK(N13),"Enter Account",IF(ISBLANK(O13),"Enter Object"," ")))</f>
        <v xml:space="preserve"> </v>
      </c>
      <c r="U13" s="95"/>
      <c r="V13" s="8" t="str">
        <f t="shared" ref="V13:V18" si="5">MID(G13,3,4)</f>
        <v>1010</v>
      </c>
      <c r="W13" s="8" t="str">
        <f t="shared" ref="W13:W18" si="6">MID(O13,3,4)</f>
        <v>1010</v>
      </c>
      <c r="X13" s="123">
        <f>IF(AND(V13="1110",MID(F13,4,1)&lt;&gt;"9"),1,IF(AND(V13="1210",MID(F13,4,1)&lt;&gt;"9"),1,IF(AND(V13="1310",MID(F13,4,1)&lt;&gt;"9"),1,$I57:$I57)))</f>
        <v>0</v>
      </c>
      <c r="Y13" s="123">
        <f>IF(AND(W13="1110",MID(N13,4,1)&lt;&gt;"9"),1,IF(AND(W13="1210",MID(N13,4,1)&lt;&gt;"9"),1,IF(AND(W13="1310",MID(N13,4,1)&lt;&gt;"9"),1,$I57:$I57)))</f>
        <v>0</v>
      </c>
    </row>
    <row r="14" spans="1:25" s="8" customFormat="1" ht="14" x14ac:dyDescent="0.2">
      <c r="A14" s="73" t="str">
        <f t="shared" si="0"/>
        <v xml:space="preserve"> </v>
      </c>
      <c r="B14" s="95"/>
      <c r="C14" s="94" t="str">
        <f t="shared" si="1"/>
        <v xml:space="preserve"> </v>
      </c>
      <c r="D14" s="95"/>
      <c r="E14" s="96" t="str">
        <f t="shared" si="2"/>
        <v xml:space="preserve"> </v>
      </c>
      <c r="F14" s="87"/>
      <c r="G14" s="116"/>
      <c r="H14" s="88"/>
      <c r="I14" s="84"/>
      <c r="J14" s="36"/>
      <c r="K14" s="128"/>
      <c r="L14" s="129"/>
      <c r="M14" s="130"/>
      <c r="N14" s="118"/>
      <c r="O14" s="117"/>
      <c r="Q14" s="84"/>
      <c r="R14" s="96" t="str">
        <f t="shared" si="3"/>
        <v xml:space="preserve"> </v>
      </c>
      <c r="S14" s="95"/>
      <c r="T14" s="94" t="str">
        <f t="shared" si="4"/>
        <v xml:space="preserve"> </v>
      </c>
      <c r="U14" s="95"/>
      <c r="V14" s="8" t="str">
        <f t="shared" si="5"/>
        <v/>
      </c>
      <c r="W14" s="8" t="str">
        <f t="shared" si="6"/>
        <v/>
      </c>
      <c r="X14" s="123">
        <f>IF(AND(V14="1110",MID(F14,4,1)&lt;&gt;"9"),1,IF(AND(V14="1210",MID(F14,4,1)&lt;&gt;"9"),1,IF(AND(V14="1310",MID(F14,4,1)&lt;&gt;"9"),1,$I57:$I57)))</f>
        <v>0</v>
      </c>
      <c r="Y14" s="123">
        <f>IF(AND(W14="1110",MID(N14,4,1)&lt;&gt;"9"),1,IF(AND(W14="1210",MID(N14,4,1)&lt;&gt;"9"),1,IF(AND(W14="1310",MID(N14,4,1)&lt;&gt;"9"),1,$I57:$I57)))</f>
        <v>0</v>
      </c>
    </row>
    <row r="15" spans="1:25" s="8" customFormat="1" ht="14" x14ac:dyDescent="0.2">
      <c r="A15" s="73" t="str">
        <f t="shared" si="0"/>
        <v xml:space="preserve"> </v>
      </c>
      <c r="B15" s="95"/>
      <c r="C15" s="94" t="str">
        <f t="shared" si="1"/>
        <v xml:space="preserve"> </v>
      </c>
      <c r="D15" s="95"/>
      <c r="E15" s="96" t="str">
        <f t="shared" si="2"/>
        <v xml:space="preserve"> </v>
      </c>
      <c r="F15" s="87"/>
      <c r="G15" s="116"/>
      <c r="H15" s="88"/>
      <c r="I15" s="84"/>
      <c r="J15" s="36"/>
      <c r="K15" s="128"/>
      <c r="L15" s="129"/>
      <c r="M15" s="130"/>
      <c r="N15" s="118"/>
      <c r="O15" s="117"/>
      <c r="Q15" s="84"/>
      <c r="R15" s="96" t="str">
        <f t="shared" si="3"/>
        <v xml:space="preserve"> </v>
      </c>
      <c r="S15" s="95"/>
      <c r="T15" s="94" t="str">
        <f t="shared" si="4"/>
        <v xml:space="preserve"> </v>
      </c>
      <c r="U15" s="95"/>
      <c r="V15" s="8" t="str">
        <f t="shared" si="5"/>
        <v/>
      </c>
      <c r="W15" s="8" t="str">
        <f t="shared" si="6"/>
        <v/>
      </c>
      <c r="X15" s="123">
        <f>IF(AND(V15="1110",MID(F15,4,1)&lt;&gt;"9"),1,IF(AND(V15="1210",MID(F15,4,1)&lt;&gt;"9"),1,IF(AND(V15="1310",MID(F15,4,1)&lt;&gt;"9"),1,$I57:$I57)))</f>
        <v>0</v>
      </c>
      <c r="Y15" s="123">
        <f>IF(AND(W15="1110",MID(N15,4,1)&lt;&gt;"9"),1,IF(AND(W15="1210",MID(N15,4,1)&lt;&gt;"9"),1,IF(AND(W15="1310",MID(N15,4,1)&lt;&gt;"9"),1,$I57:$I57)))</f>
        <v>0</v>
      </c>
    </row>
    <row r="16" spans="1:25" s="8" customFormat="1" ht="14" x14ac:dyDescent="0.2">
      <c r="A16" s="73" t="str">
        <f t="shared" si="0"/>
        <v xml:space="preserve"> </v>
      </c>
      <c r="B16" s="95"/>
      <c r="C16" s="94" t="str">
        <f t="shared" si="1"/>
        <v xml:space="preserve"> </v>
      </c>
      <c r="D16" s="95"/>
      <c r="E16" s="96" t="str">
        <f t="shared" si="2"/>
        <v xml:space="preserve"> </v>
      </c>
      <c r="F16" s="87"/>
      <c r="G16" s="116"/>
      <c r="H16" s="88"/>
      <c r="I16" s="84"/>
      <c r="J16" s="36"/>
      <c r="K16" s="128"/>
      <c r="L16" s="129"/>
      <c r="M16" s="130"/>
      <c r="N16" s="118"/>
      <c r="O16" s="117"/>
      <c r="Q16" s="84"/>
      <c r="R16" s="96" t="str">
        <f t="shared" si="3"/>
        <v xml:space="preserve"> </v>
      </c>
      <c r="S16" s="95"/>
      <c r="T16" s="94" t="str">
        <f t="shared" si="4"/>
        <v xml:space="preserve"> </v>
      </c>
      <c r="U16" s="95"/>
      <c r="V16" s="8" t="str">
        <f t="shared" si="5"/>
        <v/>
      </c>
      <c r="W16" s="8" t="str">
        <f t="shared" si="6"/>
        <v/>
      </c>
      <c r="X16" s="123">
        <f>IF(AND(V16="1110",MID(F16,4,1)&lt;&gt;"9"),1,IF(AND(V16="1210",MID(F16,4,1)&lt;&gt;"9"),1,IF(AND(V16="1310",MID(F16,4,1)&lt;&gt;"9"),1,$I57:$I57)))</f>
        <v>0</v>
      </c>
      <c r="Y16" s="123">
        <f>IF(AND(W16="1110",MID(N16,4,1)&lt;&gt;"9"),1,IF(AND(W16="1210",MID(N16,4,1)&lt;&gt;"9"),1,IF(AND(W16="1310",MID(N16,4,1)&lt;&gt;"9"),1,$I57:$I57)))</f>
        <v>0</v>
      </c>
    </row>
    <row r="17" spans="1:25" s="8" customFormat="1" ht="14" x14ac:dyDescent="0.2">
      <c r="A17" s="73" t="str">
        <f t="shared" si="0"/>
        <v xml:space="preserve"> </v>
      </c>
      <c r="B17" s="95"/>
      <c r="C17" s="94" t="str">
        <f t="shared" si="1"/>
        <v xml:space="preserve"> </v>
      </c>
      <c r="D17" s="95"/>
      <c r="E17" s="96" t="str">
        <f t="shared" si="2"/>
        <v xml:space="preserve"> </v>
      </c>
      <c r="F17" s="87"/>
      <c r="G17" s="116"/>
      <c r="H17" s="88"/>
      <c r="I17" s="84"/>
      <c r="J17" s="36"/>
      <c r="K17" s="128"/>
      <c r="L17" s="129"/>
      <c r="M17" s="130"/>
      <c r="N17" s="118"/>
      <c r="O17" s="117"/>
      <c r="Q17" s="84"/>
      <c r="R17" s="96" t="str">
        <f t="shared" si="3"/>
        <v xml:space="preserve"> </v>
      </c>
      <c r="S17" s="95"/>
      <c r="T17" s="94" t="str">
        <f t="shared" si="4"/>
        <v xml:space="preserve"> </v>
      </c>
      <c r="U17" s="95"/>
      <c r="V17" s="8" t="str">
        <f t="shared" si="5"/>
        <v/>
      </c>
      <c r="W17" s="8" t="str">
        <f t="shared" si="6"/>
        <v/>
      </c>
      <c r="X17" s="123">
        <f>IF(AND(V17="1110",MID(F17,4,1)&lt;&gt;"9"),1,IF(AND(V17="1210",MID(F17,4,1)&lt;&gt;"9"),1,IF(AND(V17="1310",MID(F17,4,1)&lt;&gt;"9"),1,$I57:$I57)))</f>
        <v>0</v>
      </c>
      <c r="Y17" s="123">
        <f>IF(AND(W17="1110",MID(N17,4,1)&lt;&gt;"9"),1,IF(AND(W17="1210",MID(N17,4,1)&lt;&gt;"9"),1,IF(AND(W17="1310",MID(N17,4,1)&lt;&gt;"9"),1,$I57:$I57)))</f>
        <v>0</v>
      </c>
    </row>
    <row r="18" spans="1:25" s="8" customFormat="1" ht="14" x14ac:dyDescent="0.2">
      <c r="A18" s="73" t="str">
        <f t="shared" si="0"/>
        <v xml:space="preserve"> </v>
      </c>
      <c r="B18" s="95"/>
      <c r="C18" s="94" t="str">
        <f t="shared" si="1"/>
        <v xml:space="preserve"> </v>
      </c>
      <c r="D18" s="95"/>
      <c r="E18" s="96" t="str">
        <f t="shared" si="2"/>
        <v xml:space="preserve"> </v>
      </c>
      <c r="F18" s="87"/>
      <c r="G18" s="116"/>
      <c r="H18" s="88"/>
      <c r="I18" s="84"/>
      <c r="J18" s="36"/>
      <c r="K18" s="38"/>
      <c r="L18" s="39"/>
      <c r="M18" s="40"/>
      <c r="N18" s="118"/>
      <c r="O18" s="117"/>
      <c r="Q18" s="84"/>
      <c r="R18" s="96" t="str">
        <f t="shared" si="3"/>
        <v xml:space="preserve"> </v>
      </c>
      <c r="S18" s="95"/>
      <c r="T18" s="94" t="str">
        <f t="shared" si="4"/>
        <v xml:space="preserve"> </v>
      </c>
      <c r="U18" s="95"/>
      <c r="V18" s="8" t="str">
        <f t="shared" si="5"/>
        <v/>
      </c>
      <c r="W18" s="8" t="str">
        <f t="shared" si="6"/>
        <v/>
      </c>
      <c r="X18" s="123">
        <f>IF(AND(V18="1110",MID(F18,4,1)&lt;&gt;"9"),1,IF(AND(V18="1210",MID(F18,4,1)&lt;&gt;"9"),1,IF(AND(V18="1310",MID(F18,4,1)&lt;&gt;"9"),1,$I57:$I57)))</f>
        <v>0</v>
      </c>
      <c r="Y18" s="123">
        <f>IF(AND(W18="1110",MID(N18,4,1)&lt;&gt;"9"),1,IF(AND(W18="1210",MID(N18,4,1)&lt;&gt;"9"),1,IF(AND(W18="1310",MID(N18,4,1)&lt;&gt;"9"),1,$I57:$I57)))</f>
        <v>0</v>
      </c>
    </row>
    <row r="19" spans="1:25" s="8" customFormat="1" ht="6" customHeight="1" x14ac:dyDescent="0.2">
      <c r="A19" s="11"/>
      <c r="B19" s="95"/>
      <c r="D19" s="95"/>
      <c r="E19" s="16"/>
      <c r="F19" s="104"/>
      <c r="G19" s="105"/>
      <c r="H19" s="106"/>
      <c r="I19" s="85"/>
      <c r="J19" s="37"/>
      <c r="K19" s="128"/>
      <c r="L19" s="129"/>
      <c r="M19" s="130"/>
      <c r="N19" s="103"/>
      <c r="O19" s="100"/>
      <c r="P19" s="102"/>
      <c r="Q19" s="85"/>
      <c r="R19" s="111"/>
      <c r="S19" s="95"/>
      <c r="U19" s="95"/>
    </row>
    <row r="20" spans="1:25" ht="14" thickBot="1" x14ac:dyDescent="0.2">
      <c r="A20" s="115">
        <f>COUNTIF(A13:A18,"#")</f>
        <v>0</v>
      </c>
      <c r="B20" s="95"/>
      <c r="C20" s="95"/>
      <c r="D20" s="95"/>
      <c r="F20" s="124">
        <f>IF(AND(X20&gt;0,I32=0,J21=0),"Please enter Position Info below",$I57:$I57)</f>
        <v>0</v>
      </c>
      <c r="G20" s="96"/>
      <c r="I20" s="64">
        <f>SUM(I13:I19)</f>
        <v>0</v>
      </c>
      <c r="J20" s="133">
        <f>IF(J21=0,,IF(AND(H32=0,P32=0),"***Enter FTE increase/decrease info below***"," "))</f>
        <v>0</v>
      </c>
      <c r="K20" s="133"/>
      <c r="L20" s="133"/>
      <c r="M20" s="133"/>
      <c r="N20" s="133"/>
      <c r="O20" s="78" t="str">
        <f>IF(I20=Q20," ","Please check your totals.")</f>
        <v xml:space="preserve"> </v>
      </c>
      <c r="Q20" s="64">
        <f>SUM(Q13:Q19)</f>
        <v>0</v>
      </c>
      <c r="R20" s="64"/>
      <c r="S20" s="95"/>
      <c r="T20" s="95"/>
      <c r="U20" s="95"/>
      <c r="X20" s="123">
        <f>SUM(X13:X19)</f>
        <v>0</v>
      </c>
      <c r="Y20" s="123">
        <f>SUM(Y13:Y19)</f>
        <v>0</v>
      </c>
    </row>
    <row r="21" spans="1:25" ht="14" thickBot="1" x14ac:dyDescent="0.2">
      <c r="C21" s="131" t="s">
        <v>66</v>
      </c>
      <c r="E21" s="10" t="s">
        <v>9</v>
      </c>
      <c r="G21" s="32"/>
      <c r="H21" s="32"/>
      <c r="I21" s="32" t="s">
        <v>33</v>
      </c>
      <c r="J21" s="89"/>
      <c r="K21" s="33" t="s">
        <v>34</v>
      </c>
      <c r="L21" s="89"/>
      <c r="M21" s="33" t="s">
        <v>35</v>
      </c>
      <c r="N21" s="62" t="str">
        <f>IF(J21=L21,"***Please choose one box.***"," ")</f>
        <v>***Please choose one box.***</v>
      </c>
      <c r="Q21" s="125">
        <f>IF(AND(Y20&gt;0,Q32=0,J21=0),"Please enter Position Info below",$I57:$I57)</f>
        <v>0</v>
      </c>
      <c r="T21" s="131" t="s">
        <v>66</v>
      </c>
    </row>
    <row r="22" spans="1:25" ht="4" customHeight="1" x14ac:dyDescent="0.15">
      <c r="C22" s="131"/>
      <c r="I22" s="32"/>
      <c r="J22" s="80"/>
      <c r="K22" s="33"/>
      <c r="L22" s="80"/>
      <c r="M22" s="33"/>
      <c r="N22" s="62"/>
      <c r="P22" s="17"/>
      <c r="T22" s="131"/>
    </row>
    <row r="23" spans="1:25" x14ac:dyDescent="0.15">
      <c r="C23" s="131"/>
      <c r="F23" s="135" t="s">
        <v>6</v>
      </c>
      <c r="G23" s="136"/>
      <c r="H23" s="136"/>
      <c r="I23" s="137"/>
      <c r="J23" s="50"/>
      <c r="K23" s="51"/>
      <c r="L23" s="51"/>
      <c r="M23" s="52"/>
      <c r="N23" s="135" t="s">
        <v>7</v>
      </c>
      <c r="O23" s="136"/>
      <c r="P23" s="136"/>
      <c r="Q23" s="137"/>
      <c r="R23" s="110"/>
      <c r="T23" s="131"/>
    </row>
    <row r="24" spans="1:25" s="23" customFormat="1" ht="12.75" customHeight="1" x14ac:dyDescent="0.15">
      <c r="A24" s="2"/>
      <c r="B24" s="95"/>
      <c r="C24" s="95"/>
      <c r="D24" s="95"/>
      <c r="E24" s="19"/>
      <c r="F24" s="20" t="s">
        <v>10</v>
      </c>
      <c r="G24" s="20" t="s">
        <v>12</v>
      </c>
      <c r="H24" s="21" t="s">
        <v>11</v>
      </c>
      <c r="I24" s="21" t="s">
        <v>8</v>
      </c>
      <c r="J24" s="56"/>
      <c r="K24" s="57"/>
      <c r="L24" s="57"/>
      <c r="M24" s="55"/>
      <c r="N24" s="21" t="s">
        <v>10</v>
      </c>
      <c r="O24" s="21" t="s">
        <v>12</v>
      </c>
      <c r="P24" s="21" t="s">
        <v>11</v>
      </c>
      <c r="Q24" s="22" t="s">
        <v>8</v>
      </c>
      <c r="R24" s="112"/>
      <c r="S24" s="95"/>
      <c r="T24" s="95"/>
      <c r="U24" s="95"/>
    </row>
    <row r="25" spans="1:25" s="23" customFormat="1" ht="12.75" customHeight="1" x14ac:dyDescent="0.15">
      <c r="A25" s="2"/>
      <c r="B25" s="95"/>
      <c r="C25" s="24" t="str">
        <f>IF(ISBLANK(J21)," ",IF(H25=0," ",IF(ISBLANK(F25),"Enter Number",IF(ISBLANK(G25),"Enter Title",IF(ISBLANK(I25),"Enter Amount"," ")))))</f>
        <v xml:space="preserve"> </v>
      </c>
      <c r="D25" s="95"/>
      <c r="E25" s="19"/>
      <c r="F25" s="90"/>
      <c r="G25" s="120"/>
      <c r="H25" s="97"/>
      <c r="I25" s="84"/>
      <c r="J25" s="53"/>
      <c r="K25" s="54"/>
      <c r="L25" s="54"/>
      <c r="M25" s="55"/>
      <c r="N25" s="90"/>
      <c r="O25" s="116"/>
      <c r="P25" s="97"/>
      <c r="Q25" s="84"/>
      <c r="R25" s="113"/>
      <c r="S25" s="95"/>
      <c r="T25" s="24" t="str">
        <f>IF(ISBLANK(J21)," ",IF(P25=0," ",IF(ISBLANK(N25),"Enter Number",IF(ISBLANK(O25),"Enter Title",IF(ISBLANK(Q25),"Enter Amount"," ")))))</f>
        <v xml:space="preserve"> </v>
      </c>
      <c r="U25" s="95"/>
    </row>
    <row r="26" spans="1:25" s="23" customFormat="1" ht="12.75" customHeight="1" x14ac:dyDescent="0.15">
      <c r="A26" s="2"/>
      <c r="B26" s="95"/>
      <c r="C26" s="24" t="str">
        <f>IF(ISBLANK(J21)," ",IF(H26=0," ",IF(ISBLANK(F26),"Enter Number",IF(ISBLANK(G26),"Enter Title",IF(ISBLANK(I26),"Enter Amount"," ")))))</f>
        <v xml:space="preserve"> </v>
      </c>
      <c r="D26" s="95"/>
      <c r="E26" s="19"/>
      <c r="F26" s="90"/>
      <c r="G26" s="120"/>
      <c r="H26" s="97"/>
      <c r="I26" s="84"/>
      <c r="J26" s="53"/>
      <c r="K26" s="54"/>
      <c r="L26" s="54"/>
      <c r="M26" s="55"/>
      <c r="N26" s="90"/>
      <c r="O26" s="116"/>
      <c r="P26" s="97"/>
      <c r="Q26" s="84"/>
      <c r="R26" s="113"/>
      <c r="S26" s="95"/>
      <c r="T26" s="24" t="str">
        <f>IF(ISBLANK(J21)," ",IF(P26=0," ",IF(ISBLANK(N26),"Enter Number",IF(ISBLANK(O26),"Enter Title",IF(ISBLANK(Q26),"Enter Amount"," ")))))</f>
        <v xml:space="preserve"> </v>
      </c>
      <c r="U26" s="95"/>
    </row>
    <row r="27" spans="1:25" s="23" customFormat="1" ht="12.75" customHeight="1" x14ac:dyDescent="0.15">
      <c r="A27" s="2"/>
      <c r="B27" s="95"/>
      <c r="C27" s="24" t="str">
        <f>IF(ISBLANK(J21)," ",IF(H27=0," ",IF(ISBLANK(F27),"Enter Number",IF(ISBLANK(G27),"Enter Title",IF(ISBLANK(I27),"Enter Amount"," ")))))</f>
        <v xml:space="preserve"> </v>
      </c>
      <c r="D27" s="95"/>
      <c r="E27" s="19"/>
      <c r="F27" s="90"/>
      <c r="G27" s="120"/>
      <c r="H27" s="97"/>
      <c r="I27" s="84"/>
      <c r="J27" s="53"/>
      <c r="K27" s="54"/>
      <c r="L27" s="54"/>
      <c r="M27" s="55"/>
      <c r="N27" s="90"/>
      <c r="O27" s="116"/>
      <c r="P27" s="97"/>
      <c r="Q27" s="84"/>
      <c r="R27" s="113"/>
      <c r="S27" s="95"/>
      <c r="T27" s="24" t="str">
        <f>IF(ISBLANK(J21)," ",IF(P27=0," ",IF(ISBLANK(N27),"Enter Number",IF(ISBLANK(O27),"Enter Title",IF(ISBLANK(Q27),"Enter Amount"," ")))))</f>
        <v xml:space="preserve"> </v>
      </c>
      <c r="U27" s="95"/>
    </row>
    <row r="28" spans="1:25" s="23" customFormat="1" ht="12.75" customHeight="1" x14ac:dyDescent="0.15">
      <c r="A28" s="2"/>
      <c r="B28" s="95"/>
      <c r="C28" s="24" t="str">
        <f>IF(ISBLANK(J21)," ",IF(H28=0," ",IF(ISBLANK(F28),"Enter Number",IF(ISBLANK(G28),"Enter Title",IF(ISBLANK(I28),"Enter Amount"," ")))))</f>
        <v xml:space="preserve"> </v>
      </c>
      <c r="D28" s="95"/>
      <c r="E28" s="19"/>
      <c r="F28" s="90"/>
      <c r="G28" s="120"/>
      <c r="H28" s="97"/>
      <c r="I28" s="84"/>
      <c r="J28" s="53"/>
      <c r="K28" s="54"/>
      <c r="L28" s="54"/>
      <c r="M28" s="55"/>
      <c r="N28" s="90"/>
      <c r="O28" s="116"/>
      <c r="P28" s="97"/>
      <c r="Q28" s="84"/>
      <c r="R28" s="113"/>
      <c r="S28" s="95"/>
      <c r="T28" s="24" t="str">
        <f>IF(ISBLANK(J21)," ",IF(P28=0," ",IF(ISBLANK(N28),"Enter Number",IF(ISBLANK(O28),"Enter Title",IF(ISBLANK(Q28),"Enter Amount"," ")))))</f>
        <v xml:space="preserve"> </v>
      </c>
      <c r="U28" s="95"/>
    </row>
    <row r="29" spans="1:25" s="23" customFormat="1" ht="12.75" customHeight="1" x14ac:dyDescent="0.15">
      <c r="A29" s="2"/>
      <c r="B29" s="95"/>
      <c r="C29" s="24" t="str">
        <f>IF(ISBLANK(J21)," ",IF(H29=0," ",IF(ISBLANK(F29),"Enter Number",IF(ISBLANK(G29),"Enter Title",IF(ISBLANK(I29),"Enter Amount"," ")))))</f>
        <v xml:space="preserve"> </v>
      </c>
      <c r="D29" s="95"/>
      <c r="E29" s="19"/>
      <c r="F29" s="90"/>
      <c r="G29" s="120"/>
      <c r="H29" s="97"/>
      <c r="I29" s="84"/>
      <c r="J29" s="56"/>
      <c r="K29" s="57"/>
      <c r="L29" s="57"/>
      <c r="M29" s="55"/>
      <c r="N29" s="90"/>
      <c r="O29" s="116"/>
      <c r="P29" s="97"/>
      <c r="Q29" s="84"/>
      <c r="R29" s="113"/>
      <c r="S29" s="95"/>
      <c r="T29" s="24" t="str">
        <f>IF(ISBLANK(J21)," ",IF(P29=0," ",IF(ISBLANK(N29),"Enter Number",IF(ISBLANK(O29),"Enter Title",IF(ISBLANK(Q29),"Enter Amount"," ")))))</f>
        <v xml:space="preserve"> </v>
      </c>
      <c r="U29" s="95"/>
    </row>
    <row r="30" spans="1:25" s="23" customFormat="1" ht="12.75" customHeight="1" x14ac:dyDescent="0.15">
      <c r="A30" s="2"/>
      <c r="B30" s="95"/>
      <c r="C30" s="24" t="str">
        <f>IF(ISBLANK(J21)," ",IF(H30=0," ",IF(ISBLANK(F30),"Enter Number",IF(ISBLANK(G30),"Enter Title",IF(ISBLANK(I30),"Enter Amount"," ")))))</f>
        <v xml:space="preserve"> </v>
      </c>
      <c r="D30" s="95"/>
      <c r="E30" s="19"/>
      <c r="F30" s="90"/>
      <c r="G30" s="120"/>
      <c r="H30" s="97"/>
      <c r="I30" s="84"/>
      <c r="J30" s="56"/>
      <c r="K30" s="57"/>
      <c r="L30" s="57"/>
      <c r="M30" s="55"/>
      <c r="N30" s="90"/>
      <c r="O30" s="116"/>
      <c r="P30" s="97"/>
      <c r="Q30" s="84"/>
      <c r="R30" s="113"/>
      <c r="S30" s="95"/>
      <c r="T30" s="24" t="str">
        <f>IF(ISBLANK(J21)," ",IF(P30=0," ",IF(ISBLANK(N30),"Enter Number",IF(ISBLANK(O30),"Enter Title",IF(ISBLANK(Q30),"Enter Amount"," ")))))</f>
        <v xml:space="preserve"> </v>
      </c>
      <c r="U30" s="95"/>
    </row>
    <row r="31" spans="1:25" s="8" customFormat="1" ht="6" customHeight="1" x14ac:dyDescent="0.15">
      <c r="A31" s="2"/>
      <c r="B31" s="95"/>
      <c r="C31" s="24"/>
      <c r="D31" s="95"/>
      <c r="E31" s="16"/>
      <c r="F31" s="100"/>
      <c r="G31" s="121"/>
      <c r="H31" s="101"/>
      <c r="I31" s="85"/>
      <c r="J31" s="58"/>
      <c r="K31" s="59"/>
      <c r="L31" s="59"/>
      <c r="M31" s="60"/>
      <c r="N31" s="100"/>
      <c r="O31" s="122"/>
      <c r="P31" s="101"/>
      <c r="Q31" s="85"/>
      <c r="R31" s="114"/>
      <c r="S31" s="95"/>
      <c r="T31" s="24"/>
      <c r="U31" s="95"/>
    </row>
    <row r="32" spans="1:25" x14ac:dyDescent="0.15">
      <c r="B32" s="95"/>
      <c r="C32" s="95"/>
      <c r="D32" s="95"/>
      <c r="H32" s="98">
        <f>SUM(H25:H31)</f>
        <v>0</v>
      </c>
      <c r="I32" s="64">
        <f>SUM(I25:I31)</f>
        <v>0</v>
      </c>
      <c r="J32" s="133"/>
      <c r="K32" s="133"/>
      <c r="L32" s="133"/>
      <c r="M32" s="133"/>
      <c r="N32" s="133"/>
      <c r="P32" s="99">
        <f>SUM(P25:P31)</f>
        <v>0</v>
      </c>
      <c r="Q32" s="64">
        <f>SUM(Q25:Q31)</f>
        <v>0</v>
      </c>
      <c r="S32" s="95"/>
      <c r="T32" s="95"/>
      <c r="U32" s="95"/>
    </row>
    <row r="33" spans="5:18" x14ac:dyDescent="0.15">
      <c r="E33" s="10" t="s">
        <v>13</v>
      </c>
    </row>
    <row r="34" spans="5:18" s="26" customFormat="1" ht="12" x14ac:dyDescent="0.15">
      <c r="E34" s="25"/>
      <c r="F34" s="138" t="s">
        <v>14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07"/>
    </row>
    <row r="35" spans="5:18" s="1" customFormat="1" ht="5" customHeight="1" x14ac:dyDescent="0.15">
      <c r="E35" s="27"/>
    </row>
    <row r="36" spans="5:18" s="8" customFormat="1" ht="14" x14ac:dyDescent="0.2">
      <c r="F36" s="148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50"/>
      <c r="R36"/>
    </row>
    <row r="37" spans="5:18" s="8" customFormat="1" ht="14" x14ac:dyDescent="0.2">
      <c r="F37" s="151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/>
    </row>
    <row r="38" spans="5:18" s="8" customFormat="1" ht="14" x14ac:dyDescent="0.2">
      <c r="F38" s="151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/>
    </row>
    <row r="39" spans="5:18" s="8" customFormat="1" ht="14" x14ac:dyDescent="0.2">
      <c r="F39" s="151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/>
    </row>
    <row r="40" spans="5:18" s="8" customFormat="1" ht="14" x14ac:dyDescent="0.2">
      <c r="F40" s="154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3"/>
      <c r="R40"/>
    </row>
    <row r="41" spans="5:18" s="8" customFormat="1" ht="14" x14ac:dyDescent="0.2">
      <c r="F41" s="155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7"/>
      <c r="R41"/>
    </row>
    <row r="43" spans="5:18" ht="15" customHeight="1" x14ac:dyDescent="0.15">
      <c r="E43" s="76" t="s">
        <v>62</v>
      </c>
      <c r="G43" s="92"/>
      <c r="I43" s="134"/>
      <c r="J43" s="134"/>
      <c r="K43" s="134"/>
      <c r="L43" s="134"/>
      <c r="M43" s="74"/>
      <c r="N43" s="75" t="s">
        <v>60</v>
      </c>
      <c r="O43" s="91"/>
    </row>
    <row r="44" spans="5:18" s="1" customFormat="1" ht="15" customHeight="1" x14ac:dyDescent="0.15">
      <c r="E44" s="10"/>
      <c r="F44" s="2"/>
      <c r="G44" s="1" t="s">
        <v>59</v>
      </c>
      <c r="H44" s="2"/>
      <c r="I44" s="132" t="s">
        <v>58</v>
      </c>
      <c r="J44" s="132"/>
      <c r="K44" s="132"/>
      <c r="L44" s="132"/>
      <c r="M44" s="3"/>
      <c r="N44" s="3"/>
      <c r="O44" s="1" t="s">
        <v>61</v>
      </c>
      <c r="P44" s="2"/>
    </row>
    <row r="45" spans="5:18" s="1" customFormat="1" ht="15" customHeight="1" x14ac:dyDescent="0.15">
      <c r="E45" s="10"/>
      <c r="F45" s="2"/>
      <c r="H45" s="2"/>
      <c r="I45" s="3"/>
      <c r="J45" s="3"/>
      <c r="K45" s="3"/>
      <c r="L45" s="3"/>
      <c r="M45" s="3"/>
      <c r="N45" s="3"/>
      <c r="P45" s="2"/>
    </row>
    <row r="46" spans="5:18" ht="15" customHeight="1" x14ac:dyDescent="0.15">
      <c r="E46" s="28" t="s">
        <v>15</v>
      </c>
      <c r="F46" s="29"/>
      <c r="H46" s="28" t="s">
        <v>39</v>
      </c>
      <c r="J46" s="24"/>
      <c r="K46" s="24"/>
      <c r="L46" s="24"/>
      <c r="N46" s="75" t="s">
        <v>18</v>
      </c>
      <c r="O46" s="18"/>
    </row>
    <row r="47" spans="5:18" s="1" customFormat="1" x14ac:dyDescent="0.15">
      <c r="E47" s="93"/>
      <c r="F47" s="71" t="s">
        <v>16</v>
      </c>
      <c r="H47" s="1" t="s">
        <v>17</v>
      </c>
      <c r="O47" s="30" t="s">
        <v>63</v>
      </c>
      <c r="P47" s="2"/>
    </row>
    <row r="48" spans="5:18" ht="2" customHeight="1" x14ac:dyDescent="0.15">
      <c r="E48" s="2"/>
      <c r="F48" s="8"/>
    </row>
    <row r="49" spans="5:16" s="1" customFormat="1" x14ac:dyDescent="0.15">
      <c r="E49" s="93"/>
      <c r="F49" s="71" t="s">
        <v>19</v>
      </c>
      <c r="H49" s="1" t="s">
        <v>20</v>
      </c>
      <c r="I49" s="2"/>
      <c r="M49" s="2"/>
      <c r="O49" s="119" t="str">
        <f>IF(ISBLANK(#REF!),"***Please indicate Fiscal Year***"," ")</f>
        <v xml:space="preserve"> </v>
      </c>
      <c r="P49" s="2"/>
    </row>
    <row r="50" spans="5:16" x14ac:dyDescent="0.15">
      <c r="E50" s="163" t="str">
        <f>IF(E47=E49,"***Please choose one box for Type of Request.***"," ")</f>
        <v>***Please choose one box for Type of Request.***</v>
      </c>
      <c r="F50" s="163"/>
      <c r="G50" s="163"/>
      <c r="H50" s="1" t="s">
        <v>21</v>
      </c>
      <c r="J50" s="1"/>
      <c r="K50" s="1"/>
      <c r="L50" s="1"/>
      <c r="N50" s="75" t="s">
        <v>23</v>
      </c>
      <c r="O50" s="18"/>
      <c r="P50" s="77"/>
    </row>
    <row r="51" spans="5:16" ht="2" customHeight="1" x14ac:dyDescent="0.15">
      <c r="E51" s="2"/>
    </row>
    <row r="52" spans="5:16" x14ac:dyDescent="0.15">
      <c r="E52" s="164" t="str">
        <f>IF(E47="X", " ",IF(E49=0," ",IF(E49=J21,"Only Permanent Flexibilities can change FTE. Please correct."," ")))</f>
        <v xml:space="preserve"> </v>
      </c>
      <c r="F52" s="164"/>
      <c r="G52" s="164"/>
      <c r="H52" s="1" t="s">
        <v>22</v>
      </c>
      <c r="J52" s="1"/>
      <c r="K52" s="1"/>
      <c r="L52" s="1"/>
    </row>
    <row r="53" spans="5:16" ht="2" customHeight="1" x14ac:dyDescent="0.15">
      <c r="E53" s="165"/>
      <c r="F53" s="165"/>
      <c r="G53" s="165"/>
    </row>
    <row r="54" spans="5:16" x14ac:dyDescent="0.15">
      <c r="E54" s="165"/>
      <c r="F54" s="165"/>
      <c r="G54" s="165"/>
      <c r="H54" s="1" t="s">
        <v>24</v>
      </c>
      <c r="J54" s="1"/>
      <c r="K54" s="1"/>
      <c r="L54" s="1"/>
      <c r="O54" s="41" t="s">
        <v>26</v>
      </c>
      <c r="P54" s="42"/>
    </row>
    <row r="55" spans="5:16" ht="2" customHeight="1" x14ac:dyDescent="0.15">
      <c r="E55" s="72"/>
      <c r="F55" s="72"/>
      <c r="O55" s="43"/>
      <c r="P55" s="44"/>
    </row>
    <row r="56" spans="5:16" x14ac:dyDescent="0.15">
      <c r="E56" s="72"/>
      <c r="F56" s="72"/>
      <c r="H56" s="34" t="s">
        <v>25</v>
      </c>
      <c r="O56" s="45" t="s">
        <v>86</v>
      </c>
      <c r="P56" s="46"/>
    </row>
    <row r="57" spans="5:16" ht="2" customHeight="1" x14ac:dyDescent="0.15">
      <c r="H57" s="2" t="s">
        <v>27</v>
      </c>
      <c r="O57" s="43"/>
      <c r="P57" s="47"/>
    </row>
    <row r="58" spans="5:16" x14ac:dyDescent="0.15">
      <c r="H58" s="1" t="s">
        <v>28</v>
      </c>
      <c r="J58" s="1"/>
      <c r="K58" s="1"/>
      <c r="L58" s="1"/>
      <c r="O58" s="48"/>
      <c r="P58" s="49"/>
    </row>
    <row r="59" spans="5:16" ht="2" customHeight="1" x14ac:dyDescent="0.15"/>
    <row r="60" spans="5:16" x14ac:dyDescent="0.15">
      <c r="H60" s="1" t="s">
        <v>29</v>
      </c>
      <c r="J60" s="1"/>
      <c r="K60" s="1"/>
      <c r="L60" s="1"/>
    </row>
    <row r="61" spans="5:16" ht="2" customHeight="1" x14ac:dyDescent="0.15"/>
    <row r="62" spans="5:16" ht="12" customHeight="1" x14ac:dyDescent="0.2">
      <c r="H62" s="1" t="s">
        <v>30</v>
      </c>
      <c r="I62" s="79"/>
      <c r="J62" s="79"/>
      <c r="K62" s="79"/>
      <c r="L62" s="79"/>
      <c r="M62" s="79"/>
      <c r="N62" s="79"/>
    </row>
    <row r="63" spans="5:16" ht="2" customHeight="1" x14ac:dyDescent="0.15"/>
    <row r="64" spans="5:16" ht="12.75" customHeight="1" x14ac:dyDescent="0.15">
      <c r="H64" s="1" t="s">
        <v>31</v>
      </c>
      <c r="I64" s="1"/>
      <c r="J64" s="1"/>
      <c r="K64" s="30" t="s">
        <v>64</v>
      </c>
      <c r="L64" s="161"/>
      <c r="M64" s="161"/>
      <c r="N64" s="161"/>
      <c r="O64" s="2" t="s">
        <v>65</v>
      </c>
    </row>
    <row r="65" spans="5:18" ht="1.5" customHeight="1" x14ac:dyDescent="0.15">
      <c r="J65" s="65"/>
      <c r="K65" s="65"/>
      <c r="L65" s="65"/>
      <c r="M65" s="65"/>
      <c r="N65" s="65"/>
    </row>
    <row r="66" spans="5:18" ht="12.75" customHeight="1" x14ac:dyDescent="0.15">
      <c r="H66" s="1" t="s">
        <v>32</v>
      </c>
      <c r="J66" s="73"/>
      <c r="K66" s="73"/>
      <c r="L66" s="162"/>
      <c r="M66" s="162"/>
      <c r="N66" s="162"/>
    </row>
    <row r="67" spans="5:18" ht="2" customHeight="1" x14ac:dyDescent="0.15"/>
    <row r="68" spans="5:18" ht="2" customHeight="1" x14ac:dyDescent="0.15"/>
    <row r="69" spans="5:18" x14ac:dyDescent="0.15">
      <c r="I69" s="63"/>
      <c r="J69" s="63"/>
      <c r="K69" s="63"/>
      <c r="L69" s="63"/>
      <c r="M69" s="63"/>
      <c r="N69" s="63"/>
    </row>
    <row r="70" spans="5:18" ht="2" customHeight="1" x14ac:dyDescent="0.15"/>
    <row r="71" spans="5:18" x14ac:dyDescent="0.15">
      <c r="I71" s="63"/>
      <c r="J71" s="63"/>
      <c r="K71" s="63"/>
      <c r="L71" s="63"/>
      <c r="M71" s="63"/>
      <c r="N71" s="63"/>
    </row>
    <row r="72" spans="5:18" ht="2" customHeight="1" x14ac:dyDescent="0.15"/>
    <row r="73" spans="5:18" x14ac:dyDescent="0.15">
      <c r="I73" s="63"/>
      <c r="J73" s="63"/>
      <c r="K73" s="63"/>
      <c r="L73" s="63"/>
      <c r="M73" s="63"/>
      <c r="N73" s="63"/>
    </row>
    <row r="74" spans="5:18" s="69" customFormat="1" ht="13.5" customHeight="1" x14ac:dyDescent="0.15">
      <c r="E74" s="127" t="s">
        <v>40</v>
      </c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96"/>
    </row>
    <row r="75" spans="5:18" s="68" customFormat="1" ht="16.5" customHeight="1" x14ac:dyDescent="0.15">
      <c r="E75" s="67"/>
    </row>
    <row r="76" spans="5:18" hidden="1" x14ac:dyDescent="0.15">
      <c r="E76" s="61" t="s">
        <v>37</v>
      </c>
      <c r="F76" s="2" t="str">
        <f t="shared" ref="F76:F115" si="7">CONCATENATE("  ",G76,"     ",H76)</f>
        <v xml:space="preserve">  101010     EPA Regular Salaries</v>
      </c>
      <c r="G76" s="4">
        <v>101010</v>
      </c>
      <c r="H76" s="2" t="s">
        <v>41</v>
      </c>
      <c r="J76" s="2">
        <v>1</v>
      </c>
      <c r="K76" s="2" t="s">
        <v>75</v>
      </c>
    </row>
    <row r="77" spans="5:18" hidden="1" x14ac:dyDescent="0.15">
      <c r="F77" s="2" t="str">
        <f t="shared" si="7"/>
        <v xml:space="preserve">  101030     EPA Academic Salaries</v>
      </c>
      <c r="G77" s="4">
        <v>101030</v>
      </c>
      <c r="H77" s="2" t="s">
        <v>43</v>
      </c>
      <c r="J77" s="2">
        <v>2</v>
      </c>
      <c r="K77" s="2" t="s">
        <v>77</v>
      </c>
    </row>
    <row r="78" spans="5:18" hidden="1" x14ac:dyDescent="0.15">
      <c r="E78" s="2"/>
      <c r="F78" s="2" t="str">
        <f t="shared" si="7"/>
        <v xml:space="preserve">  101110     SPA Regular Salaries</v>
      </c>
      <c r="G78" s="4">
        <v>101110</v>
      </c>
      <c r="H78" s="2" t="s">
        <v>42</v>
      </c>
      <c r="J78" s="2">
        <v>3</v>
      </c>
      <c r="K78" s="2" t="s">
        <v>79</v>
      </c>
    </row>
    <row r="79" spans="5:18" hidden="1" x14ac:dyDescent="0.15">
      <c r="F79" s="2" t="str">
        <f t="shared" si="7"/>
        <v xml:space="preserve">  101140     SPA Law Enforcement Officers Salary</v>
      </c>
      <c r="G79" s="4">
        <v>101140</v>
      </c>
      <c r="H79" s="2" t="s">
        <v>89</v>
      </c>
      <c r="J79" s="2">
        <v>4</v>
      </c>
      <c r="K79" s="2" t="s">
        <v>80</v>
      </c>
    </row>
    <row r="80" spans="5:18" hidden="1" x14ac:dyDescent="0.15">
      <c r="F80" s="2" t="str">
        <f t="shared" si="7"/>
        <v xml:space="preserve">  101210     SPA Overtime Payment</v>
      </c>
      <c r="G80" s="4">
        <v>101210</v>
      </c>
      <c r="H80" s="2" t="s">
        <v>55</v>
      </c>
      <c r="J80" s="2">
        <v>5</v>
      </c>
    </row>
    <row r="81" spans="6:10" hidden="1" x14ac:dyDescent="0.15">
      <c r="F81" s="2" t="str">
        <f t="shared" si="7"/>
        <v xml:space="preserve">  101250     SPA Longevity</v>
      </c>
      <c r="G81" s="4">
        <v>101250</v>
      </c>
      <c r="H81" s="2" t="s">
        <v>57</v>
      </c>
      <c r="J81" s="2">
        <v>6</v>
      </c>
    </row>
    <row r="82" spans="6:10" hidden="1" x14ac:dyDescent="0.15">
      <c r="F82" s="2" t="str">
        <f t="shared" si="7"/>
        <v xml:space="preserve">  121020     SPA Premium Payment</v>
      </c>
      <c r="G82" s="4">
        <v>121020</v>
      </c>
      <c r="H82" s="2" t="s">
        <v>56</v>
      </c>
      <c r="J82" s="2">
        <v>7</v>
      </c>
    </row>
    <row r="83" spans="6:10" hidden="1" x14ac:dyDescent="0.15">
      <c r="F83" s="2" t="str">
        <f t="shared" si="7"/>
        <v xml:space="preserve">  140010     Non-Student Reg Wages</v>
      </c>
      <c r="G83" s="4">
        <v>140010</v>
      </c>
      <c r="H83" s="2" t="s">
        <v>44</v>
      </c>
      <c r="J83" s="2">
        <v>8</v>
      </c>
    </row>
    <row r="84" spans="6:10" hidden="1" x14ac:dyDescent="0.15">
      <c r="F84" s="2" t="str">
        <f t="shared" si="7"/>
        <v xml:space="preserve">  140210     Student Regular Wages</v>
      </c>
      <c r="G84" s="4">
        <v>140210</v>
      </c>
      <c r="H84" s="2" t="s">
        <v>45</v>
      </c>
      <c r="J84" s="2">
        <v>9</v>
      </c>
    </row>
    <row r="85" spans="6:10" hidden="1" x14ac:dyDescent="0.15">
      <c r="F85" s="2" t="str">
        <f t="shared" si="7"/>
        <v xml:space="preserve">  150000     Workers Comp</v>
      </c>
      <c r="G85" s="4">
        <v>150000</v>
      </c>
      <c r="H85" s="2" t="s">
        <v>97</v>
      </c>
      <c r="J85" s="2">
        <v>0</v>
      </c>
    </row>
    <row r="86" spans="6:10" hidden="1" x14ac:dyDescent="0.15">
      <c r="F86" s="2" t="str">
        <f t="shared" si="7"/>
        <v xml:space="preserve">  181510     Unemployment Comp</v>
      </c>
      <c r="G86" s="4">
        <v>181510</v>
      </c>
      <c r="H86" s="2" t="s">
        <v>53</v>
      </c>
    </row>
    <row r="87" spans="6:10" hidden="1" x14ac:dyDescent="0.15">
      <c r="F87" s="2" t="str">
        <f t="shared" si="7"/>
        <v xml:space="preserve">  191110     Disability Benefits</v>
      </c>
      <c r="G87" s="4">
        <v>191110</v>
      </c>
      <c r="H87" s="2" t="s">
        <v>54</v>
      </c>
    </row>
    <row r="88" spans="6:10" hidden="1" x14ac:dyDescent="0.15">
      <c r="F88" s="2" t="str">
        <f t="shared" si="7"/>
        <v xml:space="preserve">  191410     Other Personnel-Taxable</v>
      </c>
      <c r="G88" s="4">
        <v>191410</v>
      </c>
      <c r="H88" s="2" t="s">
        <v>69</v>
      </c>
    </row>
    <row r="89" spans="6:10" hidden="1" x14ac:dyDescent="0.15">
      <c r="F89" s="2" t="str">
        <f t="shared" si="7"/>
        <v xml:space="preserve">  181010     Social Security</v>
      </c>
      <c r="G89" s="4">
        <v>181010</v>
      </c>
      <c r="H89" s="2" t="s">
        <v>46</v>
      </c>
    </row>
    <row r="90" spans="6:10" hidden="1" x14ac:dyDescent="0.15">
      <c r="F90" s="2" t="str">
        <f t="shared" si="7"/>
        <v xml:space="preserve">  181110     State Retirement</v>
      </c>
      <c r="G90" s="4">
        <v>181110</v>
      </c>
      <c r="H90" s="2" t="s">
        <v>47</v>
      </c>
    </row>
    <row r="91" spans="6:10" hidden="1" x14ac:dyDescent="0.15">
      <c r="F91" s="2" t="str">
        <f t="shared" si="7"/>
        <v xml:space="preserve">  181210     Law Officers' Retirement</v>
      </c>
      <c r="G91" s="4">
        <v>181210</v>
      </c>
      <c r="H91" s="2" t="s">
        <v>73</v>
      </c>
    </row>
    <row r="92" spans="6:10" hidden="1" x14ac:dyDescent="0.15">
      <c r="F92" s="2" t="str">
        <f t="shared" si="7"/>
        <v xml:space="preserve">  181310     TIAA Optional Retirement</v>
      </c>
      <c r="G92" s="4">
        <v>181310</v>
      </c>
      <c r="H92" s="2" t="s">
        <v>49</v>
      </c>
    </row>
    <row r="93" spans="6:10" hidden="1" x14ac:dyDescent="0.15">
      <c r="F93" s="2" t="str">
        <f t="shared" si="7"/>
        <v xml:space="preserve">  181410     Medical Insurance</v>
      </c>
      <c r="G93" s="4">
        <v>181410</v>
      </c>
      <c r="H93" s="2" t="s">
        <v>48</v>
      </c>
    </row>
    <row r="94" spans="6:10" hidden="1" x14ac:dyDescent="0.15">
      <c r="F94" s="2" t="str">
        <f t="shared" si="7"/>
        <v xml:space="preserve">  201000     Supplies </v>
      </c>
      <c r="G94" s="4">
        <v>201000</v>
      </c>
      <c r="H94" s="2" t="s">
        <v>96</v>
      </c>
    </row>
    <row r="95" spans="6:10" hidden="1" x14ac:dyDescent="0.15">
      <c r="F95" s="2" t="str">
        <f t="shared" si="7"/>
        <v xml:space="preserve">  202000     Purchases for Resale</v>
      </c>
      <c r="G95" s="4">
        <v>202000</v>
      </c>
      <c r="H95" s="2" t="s">
        <v>99</v>
      </c>
    </row>
    <row r="96" spans="6:10" hidden="1" x14ac:dyDescent="0.15">
      <c r="F96" s="2" t="str">
        <f t="shared" si="7"/>
        <v xml:space="preserve">  203000     Property, Plant &amp; Equipment</v>
      </c>
      <c r="G96" s="4">
        <v>203000</v>
      </c>
      <c r="H96" s="2" t="s">
        <v>95</v>
      </c>
    </row>
    <row r="97" spans="6:8" hidden="1" x14ac:dyDescent="0.15">
      <c r="F97" s="2" t="str">
        <f t="shared" si="7"/>
        <v xml:space="preserve">  204000     Library Books</v>
      </c>
      <c r="G97" s="4">
        <v>204000</v>
      </c>
      <c r="H97" s="2" t="s">
        <v>94</v>
      </c>
    </row>
    <row r="98" spans="6:8" hidden="1" x14ac:dyDescent="0.15">
      <c r="F98" s="2" t="str">
        <f t="shared" si="7"/>
        <v xml:space="preserve">  221000     Purchase Contractual Services</v>
      </c>
      <c r="G98" s="4">
        <v>221000</v>
      </c>
      <c r="H98" s="2" t="s">
        <v>88</v>
      </c>
    </row>
    <row r="99" spans="6:8" hidden="1" x14ac:dyDescent="0.15">
      <c r="F99" s="2" t="str">
        <f t="shared" si="7"/>
        <v xml:space="preserve">  222000     Academic Services</v>
      </c>
      <c r="G99" s="4">
        <v>222000</v>
      </c>
      <c r="H99" s="2" t="s">
        <v>50</v>
      </c>
    </row>
    <row r="100" spans="6:8" hidden="1" x14ac:dyDescent="0.15">
      <c r="F100" s="2" t="str">
        <f t="shared" si="7"/>
        <v xml:space="preserve">  223000     General Travel</v>
      </c>
      <c r="G100" s="4">
        <v>223000</v>
      </c>
      <c r="H100" s="2" t="s">
        <v>98</v>
      </c>
    </row>
    <row r="101" spans="6:8" hidden="1" x14ac:dyDescent="0.15">
      <c r="F101" s="2" t="str">
        <f t="shared" si="7"/>
        <v xml:space="preserve">  230000     Purchased Services</v>
      </c>
      <c r="G101" s="4">
        <v>230000</v>
      </c>
      <c r="H101" s="2" t="s">
        <v>93</v>
      </c>
    </row>
    <row r="102" spans="6:8" hidden="1" x14ac:dyDescent="0.15">
      <c r="F102" s="2" t="str">
        <f t="shared" si="7"/>
        <v xml:space="preserve">  240000     Other Operating Expense</v>
      </c>
      <c r="G102" s="4">
        <v>240000</v>
      </c>
      <c r="H102" s="2" t="s">
        <v>92</v>
      </c>
    </row>
    <row r="103" spans="6:8" hidden="1" x14ac:dyDescent="0.15">
      <c r="F103" s="2" t="str">
        <f t="shared" si="7"/>
        <v xml:space="preserve">  260000     Utilities</v>
      </c>
      <c r="G103" s="4">
        <v>260000</v>
      </c>
      <c r="H103" s="2" t="s">
        <v>51</v>
      </c>
    </row>
    <row r="104" spans="6:8" hidden="1" x14ac:dyDescent="0.15">
      <c r="F104" s="2" t="str">
        <f t="shared" si="7"/>
        <v xml:space="preserve">  250010     Appropriated Grants</v>
      </c>
      <c r="G104" s="126">
        <v>250010</v>
      </c>
      <c r="H104" s="2" t="s">
        <v>52</v>
      </c>
    </row>
    <row r="105" spans="6:8" hidden="1" x14ac:dyDescent="0.15">
      <c r="F105" s="2" t="str">
        <f t="shared" si="7"/>
        <v xml:space="preserve">  250410     Traineeship-Stipends</v>
      </c>
      <c r="G105" s="126">
        <v>250410</v>
      </c>
      <c r="H105" s="2" t="s">
        <v>68</v>
      </c>
    </row>
    <row r="106" spans="6:8" hidden="1" x14ac:dyDescent="0.15">
      <c r="F106" s="2" t="str">
        <f t="shared" si="7"/>
        <v xml:space="preserve">  250510     Grad Asst Tuitition Awds</v>
      </c>
      <c r="G106" s="126">
        <v>250510</v>
      </c>
      <c r="H106" s="2" t="s">
        <v>78</v>
      </c>
    </row>
    <row r="107" spans="6:8" hidden="1" x14ac:dyDescent="0.15">
      <c r="F107" s="2" t="str">
        <f t="shared" si="7"/>
        <v xml:space="preserve">  250650     UNC Campus Scholarships</v>
      </c>
      <c r="G107" s="4">
        <v>250650</v>
      </c>
      <c r="H107" s="2" t="s">
        <v>90</v>
      </c>
    </row>
    <row r="108" spans="6:8" hidden="1" x14ac:dyDescent="0.15">
      <c r="F108" s="2" t="str">
        <f t="shared" si="7"/>
        <v xml:space="preserve">  250720     Other Educ Award</v>
      </c>
      <c r="G108" s="4">
        <v>250720</v>
      </c>
      <c r="H108" s="2" t="s">
        <v>81</v>
      </c>
    </row>
    <row r="109" spans="6:8" hidden="1" x14ac:dyDescent="0.15">
      <c r="F109" s="2" t="str">
        <f t="shared" si="7"/>
        <v xml:space="preserve">  421010     Trf OSC DCAP/NC</v>
      </c>
      <c r="G109" s="126">
        <v>421010</v>
      </c>
      <c r="H109" s="2" t="s">
        <v>72</v>
      </c>
    </row>
    <row r="110" spans="6:8" hidden="1" x14ac:dyDescent="0.15">
      <c r="F110" s="2" t="str">
        <f t="shared" si="7"/>
        <v xml:space="preserve">  422150     Loan Program Transfer Out</v>
      </c>
      <c r="G110" s="126">
        <v>422150</v>
      </c>
      <c r="H110" s="2" t="s">
        <v>91</v>
      </c>
    </row>
    <row r="111" spans="6:8" hidden="1" x14ac:dyDescent="0.15">
      <c r="F111" s="2" t="str">
        <f t="shared" si="7"/>
        <v xml:space="preserve">  422160     Oth Fin/Aid Transfer</v>
      </c>
      <c r="G111" s="126">
        <v>422160</v>
      </c>
      <c r="H111" s="2" t="s">
        <v>82</v>
      </c>
    </row>
    <row r="112" spans="6:8" hidden="1" x14ac:dyDescent="0.15">
      <c r="F112" s="2" t="str">
        <f t="shared" si="7"/>
        <v xml:space="preserve">  422170     Mandatory Intra Transfer</v>
      </c>
      <c r="G112" s="4">
        <v>422170</v>
      </c>
      <c r="H112" s="2" t="s">
        <v>74</v>
      </c>
    </row>
    <row r="113" spans="6:8" hidden="1" x14ac:dyDescent="0.15">
      <c r="F113" s="2" t="str">
        <f t="shared" si="7"/>
        <v xml:space="preserve">  423200     Transfer to CI Code</v>
      </c>
      <c r="G113" s="126">
        <v>423200</v>
      </c>
      <c r="H113" s="2" t="s">
        <v>67</v>
      </c>
    </row>
    <row r="114" spans="6:8" hidden="1" x14ac:dyDescent="0.15">
      <c r="F114" s="2" t="str">
        <f t="shared" si="7"/>
        <v xml:space="preserve">  423280     Trf Retained Receipt</v>
      </c>
      <c r="G114" s="126">
        <v>423280</v>
      </c>
      <c r="H114" s="2" t="s">
        <v>70</v>
      </c>
    </row>
    <row r="115" spans="6:8" hidden="1" x14ac:dyDescent="0.15">
      <c r="F115" s="2" t="str">
        <f t="shared" si="7"/>
        <v xml:space="preserve">  424050     Other Inter-Trans</v>
      </c>
      <c r="G115" s="126">
        <v>424050</v>
      </c>
      <c r="H115" s="2" t="s">
        <v>71</v>
      </c>
    </row>
  </sheetData>
  <sheetProtection password="DBAD" sheet="1" objects="1" scenarios="1" selectLockedCells="1"/>
  <mergeCells count="33">
    <mergeCell ref="C9:C11"/>
    <mergeCell ref="O12:P12"/>
    <mergeCell ref="N23:Q23"/>
    <mergeCell ref="F36:Q41"/>
    <mergeCell ref="K14:M14"/>
    <mergeCell ref="K15:M15"/>
    <mergeCell ref="K19:M19"/>
    <mergeCell ref="K12:M12"/>
    <mergeCell ref="K13:M13"/>
    <mergeCell ref="J32:N32"/>
    <mergeCell ref="C21:C23"/>
    <mergeCell ref="E2:Q2"/>
    <mergeCell ref="E3:Q3"/>
    <mergeCell ref="E4:Q4"/>
    <mergeCell ref="N11:Q11"/>
    <mergeCell ref="J11:M11"/>
    <mergeCell ref="J6:M6"/>
    <mergeCell ref="J8:K8"/>
    <mergeCell ref="E74:Q74"/>
    <mergeCell ref="K16:M16"/>
    <mergeCell ref="K17:M17"/>
    <mergeCell ref="T9:T11"/>
    <mergeCell ref="I44:L44"/>
    <mergeCell ref="J20:N20"/>
    <mergeCell ref="I43:L43"/>
    <mergeCell ref="F23:I23"/>
    <mergeCell ref="F34:Q34"/>
    <mergeCell ref="F11:I11"/>
    <mergeCell ref="L64:N64"/>
    <mergeCell ref="T21:T23"/>
    <mergeCell ref="L66:N66"/>
    <mergeCell ref="E50:G50"/>
    <mergeCell ref="E52:G54"/>
  </mergeCells>
  <phoneticPr fontId="0" type="noConversion"/>
  <conditionalFormatting sqref="E49">
    <cfRule type="cellIs" dxfId="19" priority="19" stopIfTrue="1" operator="equal">
      <formula>$J$21</formula>
    </cfRule>
    <cfRule type="cellIs" priority="18" stopIfTrue="1" operator="equal">
      <formula>0</formula>
    </cfRule>
  </conditionalFormatting>
  <conditionalFormatting sqref="F13:F18">
    <cfRule type="expression" dxfId="18" priority="12" stopIfTrue="1">
      <formula>E13="**"</formula>
    </cfRule>
    <cfRule type="expression" dxfId="17" priority="13" stopIfTrue="1">
      <formula>OR(E13="*",E13="^")</formula>
    </cfRule>
    <cfRule type="expression" dxfId="16" priority="14" stopIfTrue="1">
      <formula>E13="***"</formula>
    </cfRule>
  </conditionalFormatting>
  <conditionalFormatting sqref="F25:F30 N25:N30">
    <cfRule type="expression" dxfId="15" priority="11" stopIfTrue="1">
      <formula>AND(F25=0,I25&gt;0)</formula>
    </cfRule>
  </conditionalFormatting>
  <conditionalFormatting sqref="F34:Q34">
    <cfRule type="expression" dxfId="14" priority="21" stopIfTrue="1">
      <formula>$F$36=0</formula>
    </cfRule>
  </conditionalFormatting>
  <conditionalFormatting sqref="G6 J6:M6 J8:K8">
    <cfRule type="cellIs" dxfId="13" priority="16" stopIfTrue="1" operator="equal">
      <formula>0</formula>
    </cfRule>
  </conditionalFormatting>
  <conditionalFormatting sqref="G13:G18">
    <cfRule type="expression" dxfId="12" priority="5" stopIfTrue="1">
      <formula>E13="**"</formula>
    </cfRule>
    <cfRule type="expression" dxfId="11" priority="6" stopIfTrue="1">
      <formula>E13="*"</formula>
    </cfRule>
  </conditionalFormatting>
  <conditionalFormatting sqref="G21:I21">
    <cfRule type="expression" dxfId="10" priority="22" stopIfTrue="1">
      <formula>$J$21=$L$21</formula>
    </cfRule>
  </conditionalFormatting>
  <conditionalFormatting sqref="H13:H18">
    <cfRule type="expression" dxfId="9" priority="7" stopIfTrue="1">
      <formula>AND(H13=0,I13&gt;0)</formula>
    </cfRule>
  </conditionalFormatting>
  <conditionalFormatting sqref="H64:J64">
    <cfRule type="expression" dxfId="8" priority="3" stopIfTrue="1">
      <formula>AND(A20&gt;0,ISBLANK(#REF!))</formula>
    </cfRule>
  </conditionalFormatting>
  <conditionalFormatting sqref="J21:J22">
    <cfRule type="cellIs" priority="17" stopIfTrue="1" operator="equal">
      <formula>$L$21</formula>
    </cfRule>
  </conditionalFormatting>
  <conditionalFormatting sqref="K64">
    <cfRule type="expression" dxfId="7" priority="4" stopIfTrue="1">
      <formula>AND(A20&gt;0,ISBLANK(#REF!))</formula>
    </cfRule>
  </conditionalFormatting>
  <conditionalFormatting sqref="L64:N64">
    <cfRule type="expression" dxfId="6" priority="15" stopIfTrue="1">
      <formula>AND(A20&gt;0,ISBLANK(M64))</formula>
    </cfRule>
  </conditionalFormatting>
  <conditionalFormatting sqref="N13:N18">
    <cfRule type="expression" dxfId="5" priority="10" stopIfTrue="1">
      <formula>R13="***"</formula>
    </cfRule>
    <cfRule type="expression" dxfId="4" priority="8" stopIfTrue="1">
      <formula>R13="**"</formula>
    </cfRule>
    <cfRule type="expression" dxfId="3" priority="9" stopIfTrue="1">
      <formula>OR(R13="*",R13="^")</formula>
    </cfRule>
  </conditionalFormatting>
  <conditionalFormatting sqref="O13:O18">
    <cfRule type="expression" dxfId="2" priority="2" stopIfTrue="1">
      <formula>R13="*"</formula>
    </cfRule>
    <cfRule type="expression" dxfId="1" priority="1" stopIfTrue="1">
      <formula>R13="**"</formula>
    </cfRule>
  </conditionalFormatting>
  <conditionalFormatting sqref="R34">
    <cfRule type="expression" dxfId="0" priority="20" stopIfTrue="1">
      <formula>$F$36=0</formula>
    </cfRule>
  </conditionalFormatting>
  <dataValidations xWindow="395" yWindow="351" count="13">
    <dataValidation type="custom" allowBlank="1" showInputMessage="1" showErrorMessage="1" error="Do not enter data in this cell." sqref="J13:J18" xr:uid="{00000000-0002-0000-0000-000000000000}">
      <formula1>""" """</formula1>
    </dataValidation>
    <dataValidation type="custom" allowBlank="1" showInputMessage="1" showErrorMessage="1" error="Do not enter data into this cell." sqref="K13:M19" xr:uid="{00000000-0002-0000-0000-000001000000}">
      <formula1>"""  """</formula1>
    </dataValidation>
    <dataValidation allowBlank="1" showInputMessage="1" showErrorMessage="1" error="Do not enter data in this cell." sqref="P19" xr:uid="{00000000-0002-0000-0000-000002000000}"/>
    <dataValidation type="custom" allowBlank="1" showInputMessage="1" showErrorMessage="1" error="Do not enter data in this cell." sqref="P13:P18" xr:uid="{00000000-0002-0000-0000-000003000000}">
      <formula1>"&lt;&gt;0"</formula1>
    </dataValidation>
    <dataValidation type="whole" allowBlank="1" showErrorMessage="1" error="Budgets are entered in whole dollars only." sqref="I14:I18" xr:uid="{00000000-0002-0000-0000-000004000000}">
      <formula1>1</formula1>
      <formula2>1000000</formula2>
    </dataValidation>
    <dataValidation type="whole" allowBlank="1" showInputMessage="1" showErrorMessage="1" error="Budget amounts can only be whole numbers." sqref="I13 Q13:Q18" xr:uid="{00000000-0002-0000-0000-000005000000}">
      <formula1>1</formula1>
      <formula2>1000000</formula2>
    </dataValidation>
    <dataValidation type="whole" allowBlank="1" showInputMessage="1" showErrorMessage="1" error="Only whole numbers may be used." sqref="F25:F30 N25:N30" xr:uid="{00000000-0002-0000-0000-000006000000}">
      <formula1>1</formula1>
      <formula2>999999</formula2>
    </dataValidation>
    <dataValidation type="list" allowBlank="1" showInputMessage="1" showErrorMessage="1" sqref="E49 J21:J22 E47 L21:L22" xr:uid="{00000000-0002-0000-0000-000007000000}">
      <formula1>$E$76:$E$78</formula1>
    </dataValidation>
    <dataValidation type="list" showErrorMessage="1" error="This field must be entered from the drop list." sqref="O13:O18" xr:uid="{00000000-0002-0000-0000-000008000000}">
      <formula1>$F$76:$F$114</formula1>
    </dataValidation>
    <dataValidation type="list" allowBlank="1" showErrorMessage="1" error="This field must be entered from the drop list." sqref="H13:H18" xr:uid="{00000000-0002-0000-0000-000009000000}">
      <formula1>$J$76:$J$86</formula1>
    </dataValidation>
    <dataValidation type="list" showErrorMessage="1" error="This field must be entered from the drop list." prompt="_x000a_" sqref="G13:G18" xr:uid="{00000000-0002-0000-0000-00000A000000}">
      <formula1>$F$76:$F$114</formula1>
    </dataValidation>
    <dataValidation type="whole" allowBlank="1" showInputMessage="1" showErrorMessage="1" error="Please enter the last five digits of your telephone number without a hyphen." sqref="J8:K8" xr:uid="{00000000-0002-0000-0000-00000B000000}">
      <formula1>40000</formula1>
      <formula2>69999</formula2>
    </dataValidation>
    <dataValidation type="whole" showErrorMessage="1" error="Only 6-digit State account numbers can be used on Budget Flexibility Requests.  Do not enter hyphens." sqref="F13:F18 N13:N18" xr:uid="{00000000-0002-0000-0000-00000C000000}">
      <formula1>201000</formula1>
      <formula2>280999</formula2>
    </dataValidation>
  </dataValidations>
  <printOptions horizontalCentered="1"/>
  <pageMargins left="0.25" right="0.21" top="0.42" bottom="0.42" header="0.5" footer="0.5"/>
  <pageSetup scale="75" orientation="landscape" horizontalDpi="4294967292" verticalDpi="4294967292" r:id="rId1"/>
  <headerFooter alignWithMargins="0"/>
  <legacyDrawing r:id="rId2"/>
</worksheet>
</file>

<file path=docMetadata/LabelInfo.xml><?xml version="1.0" encoding="utf-8"?>
<clbl:labelList xmlns:clbl="http://schemas.microsoft.com/office/2020/mipLabelMetadata">
  <clbl:label id="{a2761ec8-7198-4440-bea0-e9dd2af28b51}" enabled="1" method="Standard" siteId="{73e15cf5-5dbb-46af-a862-753916269d73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Flex Request</vt:lpstr>
      <vt:lpstr>Decr_FTE_Info</vt:lpstr>
      <vt:lpstr>Error_Obj</vt:lpstr>
      <vt:lpstr>Incr_FTE_Info</vt:lpstr>
      <vt:lpstr>'Flex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 Greensboro</dc:creator>
  <cp:lastModifiedBy>Microsoft Office User</cp:lastModifiedBy>
  <cp:lastPrinted>2006-08-04T20:13:58Z</cp:lastPrinted>
  <dcterms:created xsi:type="dcterms:W3CDTF">1998-05-05T18:17:55Z</dcterms:created>
  <dcterms:modified xsi:type="dcterms:W3CDTF">2023-08-07T20:16:50Z</dcterms:modified>
</cp:coreProperties>
</file>